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Dati" sheetId="1" r:id="rId1"/>
    <sheet name="Ud" sheetId="2" r:id="rId2"/>
    <sheet name="TFnd" sheetId="5" r:id="rId3"/>
    <sheet name="TVnd" sheetId="6" r:id="rId4"/>
  </sheets>
  <calcPr calcId="145621"/>
</workbook>
</file>

<file path=xl/calcChain.xml><?xml version="1.0" encoding="utf-8"?>
<calcChain xmlns="http://schemas.openxmlformats.org/spreadsheetml/2006/main">
  <c r="C42" i="6" l="1"/>
  <c r="D9" i="1" l="1"/>
  <c r="D8" i="1"/>
  <c r="D7" i="1"/>
  <c r="D6" i="1"/>
  <c r="C8" i="1"/>
  <c r="C6" i="1"/>
  <c r="G73" i="1" l="1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C7" i="6" l="1"/>
  <c r="C33" i="1"/>
  <c r="B33" i="1"/>
  <c r="F17" i="1"/>
  <c r="B19" i="1"/>
  <c r="F18" i="1" l="1"/>
  <c r="F19" i="1" s="1"/>
  <c r="G43" i="6" l="1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B38" i="1"/>
  <c r="A72" i="1"/>
  <c r="A70" i="1"/>
  <c r="A69" i="1"/>
  <c r="A68" i="1"/>
  <c r="A67" i="1"/>
  <c r="A66" i="1"/>
  <c r="A64" i="1"/>
  <c r="A63" i="1"/>
  <c r="A61" i="1"/>
  <c r="A60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F30" i="2" l="1"/>
  <c r="F29" i="2"/>
  <c r="F28" i="2"/>
  <c r="F27" i="2"/>
  <c r="F26" i="2"/>
  <c r="F25" i="2"/>
  <c r="C12" i="2"/>
  <c r="C11" i="2"/>
  <c r="C10" i="2"/>
  <c r="C9" i="2"/>
  <c r="C8" i="2"/>
  <c r="C7" i="2"/>
  <c r="G44" i="5"/>
  <c r="D42" i="6"/>
  <c r="F42" i="6" s="1"/>
  <c r="D36" i="6"/>
  <c r="C36" i="6"/>
  <c r="D33" i="6"/>
  <c r="C33" i="6"/>
  <c r="D26" i="6"/>
  <c r="C26" i="6"/>
  <c r="E30" i="2"/>
  <c r="G30" i="2" s="1"/>
  <c r="E29" i="2"/>
  <c r="G29" i="2" s="1"/>
  <c r="E28" i="2"/>
  <c r="G28" i="2" s="1"/>
  <c r="E27" i="2"/>
  <c r="E26" i="2"/>
  <c r="G26" i="2" s="1"/>
  <c r="E25" i="2"/>
  <c r="G25" i="2" s="1"/>
  <c r="F43" i="6"/>
  <c r="H43" i="6" s="1"/>
  <c r="F41" i="6"/>
  <c r="F40" i="6"/>
  <c r="F39" i="6"/>
  <c r="H39" i="6" s="1"/>
  <c r="F38" i="6"/>
  <c r="F37" i="6"/>
  <c r="F35" i="6"/>
  <c r="H35" i="6" s="1"/>
  <c r="F34" i="6"/>
  <c r="H34" i="6" s="1"/>
  <c r="F32" i="6"/>
  <c r="H32" i="6" s="1"/>
  <c r="F31" i="6"/>
  <c r="F30" i="6"/>
  <c r="F29" i="6"/>
  <c r="H29" i="6" s="1"/>
  <c r="F28" i="6"/>
  <c r="H28" i="6" s="1"/>
  <c r="F27" i="6"/>
  <c r="F25" i="6"/>
  <c r="F24" i="6"/>
  <c r="F23" i="6"/>
  <c r="H23" i="6" s="1"/>
  <c r="F22" i="6"/>
  <c r="F21" i="6"/>
  <c r="F20" i="6"/>
  <c r="F19" i="6"/>
  <c r="H19" i="6" s="1"/>
  <c r="F18" i="6"/>
  <c r="F17" i="6"/>
  <c r="F16" i="6"/>
  <c r="F15" i="6"/>
  <c r="H15" i="6" s="1"/>
  <c r="F14" i="6"/>
  <c r="F13" i="6"/>
  <c r="F12" i="6"/>
  <c r="F11" i="6"/>
  <c r="H11" i="6" s="1"/>
  <c r="F10" i="6"/>
  <c r="H10" i="6" s="1"/>
  <c r="F26" i="6" l="1"/>
  <c r="H26" i="6" s="1"/>
  <c r="F36" i="6"/>
  <c r="H36" i="6" s="1"/>
  <c r="F33" i="6"/>
  <c r="H33" i="6" s="1"/>
  <c r="G44" i="6"/>
  <c r="H30" i="6"/>
  <c r="H14" i="6"/>
  <c r="H18" i="6"/>
  <c r="H22" i="6"/>
  <c r="H27" i="6"/>
  <c r="H31" i="6"/>
  <c r="H38" i="6"/>
  <c r="H42" i="6"/>
  <c r="H16" i="6"/>
  <c r="H20" i="6"/>
  <c r="H13" i="6"/>
  <c r="H17" i="6"/>
  <c r="H21" i="6"/>
  <c r="H25" i="6"/>
  <c r="H40" i="6"/>
  <c r="H12" i="6"/>
  <c r="H24" i="6"/>
  <c r="H37" i="6"/>
  <c r="H41" i="6"/>
  <c r="G27" i="2"/>
  <c r="G31" i="2" s="1"/>
  <c r="H44" i="6" l="1"/>
  <c r="C5" i="6" s="1"/>
  <c r="B18" i="1" s="1"/>
  <c r="C18" i="1" l="1"/>
  <c r="B17" i="1"/>
  <c r="C20" i="2" s="1"/>
  <c r="C22" i="2" s="1"/>
  <c r="F43" i="5"/>
  <c r="H43" i="5" s="1"/>
  <c r="D42" i="5"/>
  <c r="C42" i="5"/>
  <c r="F42" i="5" s="1"/>
  <c r="H42" i="5" s="1"/>
  <c r="F41" i="5"/>
  <c r="F40" i="5"/>
  <c r="F39" i="5"/>
  <c r="F38" i="5"/>
  <c r="F37" i="5"/>
  <c r="F36" i="5"/>
  <c r="D36" i="5"/>
  <c r="C36" i="5"/>
  <c r="F35" i="5"/>
  <c r="H35" i="5" s="1"/>
  <c r="F34" i="5"/>
  <c r="H34" i="5" s="1"/>
  <c r="D33" i="5"/>
  <c r="C33" i="5"/>
  <c r="F33" i="5" s="1"/>
  <c r="H33" i="5" s="1"/>
  <c r="F32" i="5"/>
  <c r="F31" i="5"/>
  <c r="F30" i="5"/>
  <c r="F29" i="5"/>
  <c r="F28" i="5"/>
  <c r="F27" i="5"/>
  <c r="D26" i="5"/>
  <c r="C26" i="5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E18" i="1" l="1"/>
  <c r="G18" i="1" s="1"/>
  <c r="C4" i="6" s="1"/>
  <c r="D18" i="1"/>
  <c r="F26" i="5"/>
  <c r="C17" i="1"/>
  <c r="C4" i="5"/>
  <c r="H27" i="5"/>
  <c r="H41" i="5"/>
  <c r="H29" i="5"/>
  <c r="H39" i="5"/>
  <c r="H26" i="5"/>
  <c r="H30" i="5"/>
  <c r="H36" i="5"/>
  <c r="H40" i="5"/>
  <c r="H31" i="5"/>
  <c r="H37" i="5"/>
  <c r="H28" i="5"/>
  <c r="H32" i="5"/>
  <c r="H38" i="5"/>
  <c r="C19" i="1" l="1"/>
  <c r="D17" i="1"/>
  <c r="E17" i="1"/>
  <c r="E19" i="1"/>
  <c r="B4" i="2"/>
  <c r="H44" i="5"/>
  <c r="C5" i="5" s="1"/>
  <c r="D12" i="2"/>
  <c r="D11" i="2"/>
  <c r="D10" i="2"/>
  <c r="D9" i="2"/>
  <c r="D8" i="2"/>
  <c r="D7" i="2"/>
  <c r="G17" i="1" l="1"/>
  <c r="D19" i="1"/>
  <c r="D13" i="2"/>
  <c r="G19" i="1" l="1"/>
  <c r="C19" i="2"/>
  <c r="C21" i="2" s="1"/>
  <c r="C6" i="6"/>
  <c r="C6" i="5"/>
  <c r="H28" i="2" l="1"/>
  <c r="G30" i="1" s="1"/>
  <c r="H30" i="2"/>
  <c r="G32" i="1" s="1"/>
  <c r="H26" i="2"/>
  <c r="G28" i="1" s="1"/>
  <c r="H29" i="2"/>
  <c r="G31" i="1" s="1"/>
  <c r="H27" i="2"/>
  <c r="G29" i="1" s="1"/>
  <c r="H25" i="2"/>
  <c r="G27" i="1" s="1"/>
  <c r="I36" i="6"/>
  <c r="I42" i="6"/>
  <c r="I26" i="6"/>
  <c r="I33" i="6"/>
  <c r="I40" i="6"/>
  <c r="I21" i="6"/>
  <c r="I34" i="6"/>
  <c r="I16" i="6"/>
  <c r="I32" i="6"/>
  <c r="I15" i="6"/>
  <c r="I31" i="6"/>
  <c r="I14" i="6"/>
  <c r="I13" i="6"/>
  <c r="I23" i="6"/>
  <c r="I22" i="6"/>
  <c r="I39" i="6"/>
  <c r="I38" i="6"/>
  <c r="I37" i="6"/>
  <c r="I35" i="6"/>
  <c r="I17" i="6"/>
  <c r="I29" i="6"/>
  <c r="I12" i="6"/>
  <c r="I28" i="6"/>
  <c r="I11" i="6"/>
  <c r="I27" i="6"/>
  <c r="I10" i="6"/>
  <c r="I30" i="6"/>
  <c r="I24" i="6"/>
  <c r="I43" i="6"/>
  <c r="I41" i="6"/>
  <c r="I25" i="6"/>
  <c r="I20" i="6"/>
  <c r="I19" i="6"/>
  <c r="I18" i="6"/>
  <c r="I43" i="5"/>
  <c r="I17" i="5"/>
  <c r="I22" i="5"/>
  <c r="I14" i="5"/>
  <c r="I23" i="5"/>
  <c r="I27" i="5"/>
  <c r="I31" i="5"/>
  <c r="I30" i="5"/>
  <c r="I26" i="5"/>
  <c r="I35" i="5"/>
  <c r="I11" i="5"/>
  <c r="I20" i="5"/>
  <c r="I12" i="5"/>
  <c r="I19" i="5"/>
  <c r="I37" i="5"/>
  <c r="I28" i="5"/>
  <c r="I40" i="5"/>
  <c r="I42" i="5"/>
  <c r="I25" i="5"/>
  <c r="I34" i="5"/>
  <c r="I18" i="5"/>
  <c r="I10" i="5"/>
  <c r="I15" i="5"/>
  <c r="I36" i="5"/>
  <c r="I38" i="5"/>
  <c r="I32" i="5"/>
  <c r="I21" i="5"/>
  <c r="I24" i="5"/>
  <c r="I16" i="5"/>
  <c r="I33" i="5"/>
  <c r="I13" i="5"/>
  <c r="I41" i="5"/>
  <c r="I39" i="5"/>
  <c r="I29" i="5"/>
  <c r="K41" i="5" l="1"/>
  <c r="J70" i="1"/>
  <c r="K36" i="5"/>
  <c r="J65" i="1"/>
  <c r="K28" i="5"/>
  <c r="J57" i="1"/>
  <c r="K30" i="5"/>
  <c r="J59" i="1"/>
  <c r="K18" i="6"/>
  <c r="K47" i="1"/>
  <c r="K10" i="6"/>
  <c r="K39" i="1"/>
  <c r="K37" i="6"/>
  <c r="K66" i="1"/>
  <c r="K15" i="6"/>
  <c r="K44" i="1"/>
  <c r="K21" i="6"/>
  <c r="K50" i="1"/>
  <c r="K42" i="6"/>
  <c r="K71" i="1"/>
  <c r="K21" i="5"/>
  <c r="J50" i="1"/>
  <c r="K25" i="5"/>
  <c r="J54" i="1"/>
  <c r="K11" i="5"/>
  <c r="J40" i="1"/>
  <c r="K22" i="5"/>
  <c r="J51" i="1"/>
  <c r="K43" i="6"/>
  <c r="K72" i="1"/>
  <c r="K29" i="6"/>
  <c r="K58" i="1"/>
  <c r="K13" i="6"/>
  <c r="K42" i="1"/>
  <c r="K40" i="6"/>
  <c r="K69" i="1"/>
  <c r="I26" i="2"/>
  <c r="K29" i="5"/>
  <c r="J58" i="1"/>
  <c r="K33" i="5"/>
  <c r="J62" i="1"/>
  <c r="K32" i="5"/>
  <c r="J61" i="1"/>
  <c r="K10" i="5"/>
  <c r="J39" i="1"/>
  <c r="K42" i="5"/>
  <c r="J71" i="1"/>
  <c r="K19" i="5"/>
  <c r="J48" i="1"/>
  <c r="K35" i="5"/>
  <c r="J64" i="1"/>
  <c r="K27" i="5"/>
  <c r="J56" i="1"/>
  <c r="K17" i="5"/>
  <c r="J46" i="1"/>
  <c r="K20" i="6"/>
  <c r="K49" i="1"/>
  <c r="K24" i="6"/>
  <c r="K53" i="1"/>
  <c r="K11" i="6"/>
  <c r="K40" i="1"/>
  <c r="K17" i="6"/>
  <c r="K46" i="1"/>
  <c r="K39" i="6"/>
  <c r="K68" i="1"/>
  <c r="K14" i="6"/>
  <c r="K43" i="1"/>
  <c r="K16" i="6"/>
  <c r="K45" i="1"/>
  <c r="K33" i="6"/>
  <c r="K62" i="1"/>
  <c r="I25" i="2"/>
  <c r="I30" i="2"/>
  <c r="K24" i="5"/>
  <c r="J53" i="1"/>
  <c r="K34" i="5"/>
  <c r="J63" i="1"/>
  <c r="K20" i="5"/>
  <c r="J49" i="1"/>
  <c r="K14" i="5"/>
  <c r="J43" i="1"/>
  <c r="K41" i="6"/>
  <c r="K70" i="1"/>
  <c r="K12" i="6"/>
  <c r="K41" i="1"/>
  <c r="K23" i="6"/>
  <c r="K52" i="1"/>
  <c r="I29" i="2"/>
  <c r="K13" i="5"/>
  <c r="J42" i="1"/>
  <c r="K15" i="5"/>
  <c r="J44" i="1"/>
  <c r="K37" i="5"/>
  <c r="J66" i="1"/>
  <c r="K31" i="5"/>
  <c r="J60" i="1"/>
  <c r="K19" i="6"/>
  <c r="K48" i="1"/>
  <c r="K27" i="6"/>
  <c r="K56" i="1"/>
  <c r="K38" i="6"/>
  <c r="K67" i="1"/>
  <c r="K32" i="6"/>
  <c r="K61" i="1"/>
  <c r="K36" i="6"/>
  <c r="K65" i="1"/>
  <c r="K39" i="5"/>
  <c r="J68" i="1"/>
  <c r="K16" i="5"/>
  <c r="J45" i="1"/>
  <c r="K38" i="5"/>
  <c r="J67" i="1"/>
  <c r="K18" i="5"/>
  <c r="J47" i="1"/>
  <c r="K40" i="5"/>
  <c r="J69" i="1"/>
  <c r="K12" i="5"/>
  <c r="J41" i="1"/>
  <c r="K26" i="5"/>
  <c r="J55" i="1"/>
  <c r="K23" i="5"/>
  <c r="J52" i="1"/>
  <c r="K43" i="5"/>
  <c r="J72" i="1"/>
  <c r="K25" i="6"/>
  <c r="K54" i="1"/>
  <c r="K30" i="6"/>
  <c r="K59" i="1"/>
  <c r="K28" i="6"/>
  <c r="K57" i="1"/>
  <c r="K35" i="6"/>
  <c r="K64" i="1"/>
  <c r="K22" i="6"/>
  <c r="K51" i="1"/>
  <c r="K31" i="6"/>
  <c r="K60" i="1"/>
  <c r="K34" i="6"/>
  <c r="K63" i="1"/>
  <c r="K26" i="6"/>
  <c r="K55" i="1"/>
  <c r="I27" i="2"/>
  <c r="I28" i="2"/>
  <c r="E12" i="2"/>
  <c r="F12" i="2" s="1"/>
  <c r="F32" i="1" s="1"/>
  <c r="E8" i="2"/>
  <c r="F8" i="2" s="1"/>
  <c r="F28" i="1" s="1"/>
  <c r="E10" i="2"/>
  <c r="F10" i="2" s="1"/>
  <c r="F30" i="1" s="1"/>
  <c r="E9" i="2"/>
  <c r="F9" i="2" s="1"/>
  <c r="F29" i="1" s="1"/>
  <c r="E11" i="2"/>
  <c r="F11" i="2" s="1"/>
  <c r="F31" i="1" s="1"/>
  <c r="E7" i="2"/>
  <c r="F7" i="2" s="1"/>
  <c r="F27" i="1" s="1"/>
  <c r="K44" i="5" l="1"/>
  <c r="K45" i="5" s="1"/>
  <c r="I31" i="2"/>
  <c r="I32" i="2" s="1"/>
  <c r="K44" i="6"/>
  <c r="K45" i="6" s="1"/>
  <c r="H8" i="2"/>
  <c r="H11" i="2"/>
  <c r="H12" i="2"/>
  <c r="H10" i="2"/>
  <c r="H7" i="2"/>
  <c r="H9" i="2"/>
  <c r="H13" i="2" l="1"/>
  <c r="H14" i="2" s="1"/>
</calcChain>
</file>

<file path=xl/sharedStrings.xml><?xml version="1.0" encoding="utf-8"?>
<sst xmlns="http://schemas.openxmlformats.org/spreadsheetml/2006/main" count="151" uniqueCount="111">
  <si>
    <t>Costi fissi</t>
  </si>
  <si>
    <t>QTnd</t>
  </si>
  <si>
    <t>Ud</t>
  </si>
  <si>
    <t>%</t>
  </si>
  <si>
    <t>Und</t>
  </si>
  <si>
    <t>Utenze</t>
  </si>
  <si>
    <t>Ctuf:</t>
  </si>
  <si>
    <t>TFd</t>
  </si>
  <si>
    <t>n</t>
  </si>
  <si>
    <t>Ka</t>
  </si>
  <si>
    <t>Sot(n)</t>
  </si>
  <si>
    <t>Ka.Stot(n)</t>
  </si>
  <si>
    <t>Quf</t>
  </si>
  <si>
    <t>Quf.Ka(n)</t>
  </si>
  <si>
    <t>Gettito</t>
  </si>
  <si>
    <t>6 o più</t>
  </si>
  <si>
    <t>Totale</t>
  </si>
  <si>
    <t>Qtot (kg)</t>
  </si>
  <si>
    <t>CVd (€)</t>
  </si>
  <si>
    <t>Cu (€/kg)</t>
  </si>
  <si>
    <t>Kb min</t>
  </si>
  <si>
    <t>Kb max</t>
  </si>
  <si>
    <t>Ps</t>
  </si>
  <si>
    <t>Kb(n)</t>
  </si>
  <si>
    <t>N(n)</t>
  </si>
  <si>
    <t>Kb(n).N(n)</t>
  </si>
  <si>
    <t>Quv</t>
  </si>
  <si>
    <t>Qapf</t>
  </si>
  <si>
    <t>Inserire % di aumento per utenze giornaliere (fino a 100%)</t>
  </si>
  <si>
    <t>Inserire</t>
  </si>
  <si>
    <t>TARIFFE</t>
  </si>
  <si>
    <t>Attività</t>
  </si>
  <si>
    <t>Kc</t>
  </si>
  <si>
    <t>Stot(ap)</t>
  </si>
  <si>
    <t>Stot(ap).Kc</t>
  </si>
  <si>
    <t>TF(ap)</t>
  </si>
  <si>
    <t>Musei, biblioteche, scuole, associazioni, luoghi di culto</t>
  </si>
  <si>
    <t>Stabilimenti balneari</t>
  </si>
  <si>
    <t>Esposizioni, autosaloni</t>
  </si>
  <si>
    <t>Alberghi con ristorante</t>
  </si>
  <si>
    <t>Alberghi senza ristorante</t>
  </si>
  <si>
    <t>Case di cura e riposo</t>
  </si>
  <si>
    <t>Uffici, agenzie, studi professionali</t>
  </si>
  <si>
    <t>Negozi abbigliamento, calzature, libreria, cartoleria, ferramenta, e altri beni durevoli</t>
  </si>
  <si>
    <t>Carrozzeria, autofficina, elettrauto</t>
  </si>
  <si>
    <t>Attività industriali con capannoni di produzione</t>
  </si>
  <si>
    <t>Attività artigianali di produzione beni specifici</t>
  </si>
  <si>
    <t>Bar, caffè, pasticceria</t>
  </si>
  <si>
    <t>Supermercato, pane e pasta, macelleria, salumi e formaggi, generi alimentari</t>
  </si>
  <si>
    <t>Cinematografi e teatri</t>
  </si>
  <si>
    <t>Autorimesse e magazzini senza alcuna vendita diretta</t>
  </si>
  <si>
    <t>Campeggi, distributori carburanti, impianti sportivi</t>
  </si>
  <si>
    <t>Ospedale</t>
  </si>
  <si>
    <t>Banche ed istituti di eredito</t>
  </si>
  <si>
    <t>edicola, farmacia, tabaccaio, plurilicenze</t>
  </si>
  <si>
    <t>Negozi particolari quali filatelia, tende e tessuti, tappeti, cappelli e ombrelli, antiquariato</t>
  </si>
  <si>
    <t xml:space="preserve">Banchi di mercato beni durevoli </t>
  </si>
  <si>
    <t>Attività artigianali tipo botteghe: Parrucchiere, barbiere, estetista</t>
  </si>
  <si>
    <t>Attività artigianali tipo botteghe: falegname, idraulico, fabbro, elettricista</t>
  </si>
  <si>
    <t>Ristoranti, trattorie, osterie, pizzerie, mense, pub, birrerie</t>
  </si>
  <si>
    <t>Mense, birrerie, amburgherie</t>
  </si>
  <si>
    <t xml:space="preserve">Plurilicenze alimentari e/o miste </t>
  </si>
  <si>
    <t>Ortofrutta, pescherie, fiori e piante, pizza al taglio</t>
  </si>
  <si>
    <t>Ipermercati di generi misti</t>
  </si>
  <si>
    <t>Banchi di mercato genere alimentari</t>
  </si>
  <si>
    <t>Discoteche, night-club</t>
  </si>
  <si>
    <t>Ctapf</t>
  </si>
  <si>
    <t>TARIFFE UTENZE DOMESTICHE - PARTE FISSA</t>
  </si>
  <si>
    <t>TARIFFE UTENZE DOMESTICHE - PARTE VARIABILE</t>
  </si>
  <si>
    <t>Kd</t>
  </si>
  <si>
    <t>Cu</t>
  </si>
  <si>
    <t>CVnd</t>
  </si>
  <si>
    <t>Comuni oltre 5.000 abitanti NORD</t>
  </si>
  <si>
    <t>TARIFFE UTENZE NON DOMESTICHE - PARTE FISSA</t>
  </si>
  <si>
    <t>TARIFFE UTENZE NON DOMESTICHE - PARTE VARIABILE</t>
  </si>
  <si>
    <t>TVd</t>
  </si>
  <si>
    <t>DATI DELLE UTENZE DOMESTICHE</t>
  </si>
  <si>
    <t>DATI DELLE UTENZE NON DOMESTICHE</t>
  </si>
  <si>
    <t>n.</t>
  </si>
  <si>
    <t>DATI GENERALI</t>
  </si>
  <si>
    <t>inserire</t>
  </si>
  <si>
    <t>kg</t>
  </si>
  <si>
    <t>Riduz. Rd Ud</t>
  </si>
  <si>
    <t>RIFIUTI</t>
  </si>
  <si>
    <t>Costi var.</t>
  </si>
  <si>
    <t>Costi var. corr.</t>
  </si>
  <si>
    <t xml:space="preserve">COSTI </t>
  </si>
  <si>
    <t xml:space="preserve"> - idem utenze giornaliere</t>
  </si>
  <si>
    <t>Stot(n)</t>
  </si>
  <si>
    <t>DISTRIBUZIONE DATI</t>
  </si>
  <si>
    <t>Riduz. Rd Ud       €</t>
  </si>
  <si>
    <t>Totale RSU        kg</t>
  </si>
  <si>
    <t xml:space="preserve">%  aumento utenze giornaliere </t>
  </si>
  <si>
    <r>
      <t>Inserire % aumento ut. giornaliere (</t>
    </r>
    <r>
      <rPr>
        <sz val="14"/>
        <color theme="1"/>
        <rFont val="Calibri"/>
        <family val="2"/>
      </rPr>
      <t>≤ 100%)</t>
    </r>
    <r>
      <rPr>
        <sz val="14"/>
        <color theme="1"/>
        <rFont val="Calibri"/>
        <family val="2"/>
        <scheme val="minor"/>
      </rPr>
      <t>:</t>
    </r>
  </si>
  <si>
    <t>Tariffe</t>
  </si>
  <si>
    <t>PROSPETTO DI CALCOLO DELLE TARIFFE</t>
  </si>
  <si>
    <t>Qnd</t>
  </si>
  <si>
    <t>Variabile €</t>
  </si>
  <si>
    <t>Fisso €/mq</t>
  </si>
  <si>
    <t>Variab. €/mq</t>
  </si>
  <si>
    <t>Tasso inflaz. Ip</t>
  </si>
  <si>
    <t>Recup. Prod. Xn</t>
  </si>
  <si>
    <t>Costi variabili</t>
  </si>
  <si>
    <t>Costi fissi no K n-1</t>
  </si>
  <si>
    <t>CKn</t>
  </si>
  <si>
    <t>Costi variab n-1</t>
  </si>
  <si>
    <t xml:space="preserve">Costi fissi no K </t>
  </si>
  <si>
    <t>Kc min.</t>
  </si>
  <si>
    <t>Kc max.</t>
  </si>
  <si>
    <t>Kd min.</t>
  </si>
  <si>
    <t>Kd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</si>
</sst>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#,##0.000"/>
    <numFmt numFmtId="166" formatCode="#,##0.00_ ;\-#,##0.00\ "/>
    <numFmt numFmtId="167" formatCode="_-&quot;€&quot;\ * #,##0.000_-;\-&quot;€&quot;\ * #,##0.000_-;_-&quot;€&quot;\ * &quot;-&quot;?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4" fontId="0" fillId="4" borderId="4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/>
    <xf numFmtId="4" fontId="0" fillId="0" borderId="15" xfId="0" applyNumberFormat="1" applyFont="1" applyBorder="1"/>
    <xf numFmtId="164" fontId="0" fillId="0" borderId="15" xfId="0" applyNumberFormat="1" applyFont="1" applyBorder="1"/>
    <xf numFmtId="164" fontId="0" fillId="3" borderId="4" xfId="0" applyNumberFormat="1" applyFont="1" applyFill="1" applyBorder="1"/>
    <xf numFmtId="0" fontId="0" fillId="0" borderId="0" xfId="0" applyFont="1" applyBorder="1"/>
    <xf numFmtId="44" fontId="0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/>
    <xf numFmtId="164" fontId="0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Fill="1" applyBorder="1"/>
    <xf numFmtId="44" fontId="0" fillId="0" borderId="4" xfId="0" applyNumberFormat="1" applyFont="1" applyFill="1" applyBorder="1" applyAlignment="1">
      <alignment horizontal="right"/>
    </xf>
    <xf numFmtId="9" fontId="0" fillId="6" borderId="0" xfId="0" applyNumberFormat="1" applyFont="1" applyFill="1"/>
    <xf numFmtId="0" fontId="0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19" xfId="0" applyFont="1" applyBorder="1" applyAlignment="1">
      <alignment horizontal="center" vertical="top" wrapText="1"/>
    </xf>
    <xf numFmtId="0" fontId="1" fillId="0" borderId="8" xfId="0" applyFont="1" applyBorder="1"/>
    <xf numFmtId="0" fontId="1" fillId="9" borderId="17" xfId="0" applyFont="1" applyFill="1" applyBorder="1" applyAlignment="1">
      <alignment horizontal="center"/>
    </xf>
    <xf numFmtId="0" fontId="0" fillId="0" borderId="18" xfId="0" applyFont="1" applyBorder="1" applyAlignment="1">
      <alignment vertical="top" wrapText="1"/>
    </xf>
    <xf numFmtId="2" fontId="0" fillId="0" borderId="18" xfId="0" applyNumberFormat="1" applyFont="1" applyBorder="1" applyAlignment="1">
      <alignment horizontal="center" vertical="top" wrapText="1"/>
    </xf>
    <xf numFmtId="9" fontId="0" fillId="7" borderId="18" xfId="0" applyNumberFormat="1" applyFont="1" applyFill="1" applyBorder="1"/>
    <xf numFmtId="164" fontId="0" fillId="0" borderId="18" xfId="0" applyNumberFormat="1" applyFont="1" applyBorder="1"/>
    <xf numFmtId="2" fontId="0" fillId="0" borderId="18" xfId="0" applyNumberFormat="1" applyFont="1" applyBorder="1"/>
    <xf numFmtId="2" fontId="0" fillId="0" borderId="19" xfId="0" applyNumberFormat="1" applyFont="1" applyBorder="1" applyAlignment="1">
      <alignment horizontal="center" vertical="top" wrapText="1"/>
    </xf>
    <xf numFmtId="164" fontId="0" fillId="0" borderId="19" xfId="0" applyNumberFormat="1" applyFont="1" applyBorder="1"/>
    <xf numFmtId="2" fontId="0" fillId="0" borderId="19" xfId="0" applyNumberFormat="1" applyFont="1" applyBorder="1"/>
    <xf numFmtId="2" fontId="0" fillId="8" borderId="19" xfId="0" applyNumberFormat="1" applyFont="1" applyFill="1" applyBorder="1" applyAlignment="1">
      <alignment horizontal="center" vertical="top" wrapText="1"/>
    </xf>
    <xf numFmtId="164" fontId="0" fillId="8" borderId="19" xfId="0" applyNumberFormat="1" applyFont="1" applyFill="1" applyBorder="1"/>
    <xf numFmtId="2" fontId="0" fillId="8" borderId="19" xfId="0" applyNumberFormat="1" applyFont="1" applyFill="1" applyBorder="1"/>
    <xf numFmtId="0" fontId="0" fillId="0" borderId="0" xfId="0" applyAlignment="1">
      <alignment wrapText="1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8" xfId="0" applyNumberFormat="1" applyFont="1" applyBorder="1"/>
    <xf numFmtId="4" fontId="1" fillId="0" borderId="9" xfId="0" applyNumberFormat="1" applyFont="1" applyBorder="1"/>
    <xf numFmtId="4" fontId="0" fillId="0" borderId="18" xfId="0" applyNumberFormat="1" applyFont="1" applyFill="1" applyBorder="1"/>
    <xf numFmtId="4" fontId="0" fillId="0" borderId="19" xfId="0" applyNumberFormat="1" applyFont="1" applyFill="1" applyBorder="1"/>
    <xf numFmtId="4" fontId="0" fillId="0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top" wrapText="1"/>
    </xf>
    <xf numFmtId="9" fontId="0" fillId="7" borderId="0" xfId="0" applyNumberFormat="1" applyFill="1"/>
    <xf numFmtId="3" fontId="0" fillId="0" borderId="0" xfId="0" applyNumberFormat="1"/>
    <xf numFmtId="0" fontId="6" fillId="0" borderId="19" xfId="0" applyFont="1" applyBorder="1" applyAlignment="1">
      <alignment horizontal="center" vertical="top" wrapText="1"/>
    </xf>
    <xf numFmtId="4" fontId="5" fillId="0" borderId="0" xfId="0" applyNumberFormat="1" applyFont="1"/>
    <xf numFmtId="4" fontId="2" fillId="0" borderId="4" xfId="0" applyNumberFormat="1" applyFont="1" applyFill="1" applyBorder="1"/>
    <xf numFmtId="4" fontId="0" fillId="0" borderId="0" xfId="0" applyNumberFormat="1" applyFill="1"/>
    <xf numFmtId="0" fontId="1" fillId="3" borderId="21" xfId="0" applyFont="1" applyFill="1" applyBorder="1" applyAlignment="1">
      <alignment horizontal="center"/>
    </xf>
    <xf numFmtId="3" fontId="0" fillId="3" borderId="0" xfId="0" applyNumberFormat="1" applyFill="1"/>
    <xf numFmtId="4" fontId="1" fillId="0" borderId="24" xfId="0" applyNumberFormat="1" applyFont="1" applyBorder="1"/>
    <xf numFmtId="9" fontId="2" fillId="10" borderId="15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165" fontId="0" fillId="0" borderId="0" xfId="0" applyNumberFormat="1"/>
    <xf numFmtId="44" fontId="0" fillId="0" borderId="0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8" fillId="0" borderId="0" xfId="0" applyFont="1"/>
    <xf numFmtId="0" fontId="3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" fontId="0" fillId="9" borderId="18" xfId="0" applyNumberFormat="1" applyFont="1" applyFill="1" applyBorder="1"/>
    <xf numFmtId="4" fontId="0" fillId="8" borderId="19" xfId="0" applyNumberFormat="1" applyFont="1" applyFill="1" applyBorder="1"/>
    <xf numFmtId="0" fontId="6" fillId="11" borderId="18" xfId="0" applyFont="1" applyFill="1" applyBorder="1" applyAlignment="1">
      <alignment vertical="top" wrapText="1"/>
    </xf>
    <xf numFmtId="164" fontId="0" fillId="11" borderId="0" xfId="0" applyNumberFormat="1" applyFill="1"/>
    <xf numFmtId="4" fontId="0" fillId="11" borderId="18" xfId="0" applyNumberFormat="1" applyFont="1" applyFill="1" applyBorder="1"/>
    <xf numFmtId="4" fontId="3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4" fontId="0" fillId="0" borderId="0" xfId="0" applyNumberFormat="1" applyFont="1" applyAlignment="1">
      <alignment horizontal="right"/>
    </xf>
    <xf numFmtId="0" fontId="0" fillId="0" borderId="15" xfId="0" applyFont="1" applyFill="1" applyBorder="1"/>
    <xf numFmtId="1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" xfId="0" applyFont="1" applyBorder="1"/>
    <xf numFmtId="4" fontId="2" fillId="0" borderId="4" xfId="0" applyNumberFormat="1" applyFont="1" applyBorder="1"/>
    <xf numFmtId="4" fontId="2" fillId="0" borderId="15" xfId="0" applyNumberFormat="1" applyFont="1" applyFill="1" applyBorder="1"/>
    <xf numFmtId="4" fontId="2" fillId="0" borderId="15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15" xfId="0" applyFont="1" applyBorder="1"/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" fontId="3" fillId="0" borderId="4" xfId="0" applyNumberFormat="1" applyFont="1" applyBorder="1"/>
    <xf numFmtId="0" fontId="3" fillId="0" borderId="1" xfId="0" applyFont="1" applyBorder="1" applyAlignment="1">
      <alignment horizontal="center"/>
    </xf>
    <xf numFmtId="44" fontId="2" fillId="0" borderId="4" xfId="0" applyNumberFormat="1" applyFont="1" applyBorder="1"/>
    <xf numFmtId="44" fontId="3" fillId="0" borderId="4" xfId="0" applyNumberFormat="1" applyFont="1" applyBorder="1"/>
    <xf numFmtId="44" fontId="2" fillId="0" borderId="15" xfId="0" applyNumberFormat="1" applyFont="1" applyBorder="1"/>
    <xf numFmtId="44" fontId="3" fillId="13" borderId="15" xfId="0" applyNumberFormat="1" applyFont="1" applyFill="1" applyBorder="1"/>
    <xf numFmtId="44" fontId="3" fillId="13" borderId="4" xfId="0" applyNumberFormat="1" applyFont="1" applyFill="1" applyBorder="1"/>
    <xf numFmtId="4" fontId="2" fillId="14" borderId="15" xfId="0" applyNumberFormat="1" applyFont="1" applyFill="1" applyBorder="1"/>
    <xf numFmtId="4" fontId="2" fillId="14" borderId="4" xfId="0" applyNumberFormat="1" applyFont="1" applyFill="1" applyBorder="1"/>
    <xf numFmtId="0" fontId="0" fillId="14" borderId="15" xfId="0" applyFont="1" applyFill="1" applyBorder="1"/>
    <xf numFmtId="0" fontId="0" fillId="14" borderId="4" xfId="0" applyFont="1" applyFill="1" applyBorder="1"/>
    <xf numFmtId="1" fontId="2" fillId="14" borderId="15" xfId="0" applyNumberFormat="1" applyFont="1" applyFill="1" applyBorder="1" applyAlignment="1">
      <alignment horizontal="center" vertical="center" wrapText="1"/>
    </xf>
    <xf numFmtId="1" fontId="2" fillId="14" borderId="4" xfId="0" applyNumberFormat="1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/>
    </xf>
    <xf numFmtId="4" fontId="0" fillId="14" borderId="18" xfId="0" applyNumberFormat="1" applyFont="1" applyFill="1" applyBorder="1"/>
    <xf numFmtId="4" fontId="0" fillId="14" borderId="19" xfId="0" applyNumberFormat="1" applyFont="1" applyFill="1" applyBorder="1"/>
    <xf numFmtId="0" fontId="2" fillId="0" borderId="19" xfId="0" applyFont="1" applyBorder="1" applyAlignment="1">
      <alignment horizontal="center"/>
    </xf>
    <xf numFmtId="44" fontId="2" fillId="12" borderId="15" xfId="0" applyNumberFormat="1" applyFont="1" applyFill="1" applyBorder="1"/>
    <xf numFmtId="44" fontId="2" fillId="12" borderId="4" xfId="0" applyNumberFormat="1" applyFont="1" applyFill="1" applyBorder="1"/>
    <xf numFmtId="0" fontId="3" fillId="0" borderId="4" xfId="0" applyFont="1" applyBorder="1" applyAlignment="1">
      <alignment horizontal="left"/>
    </xf>
    <xf numFmtId="4" fontId="1" fillId="0" borderId="0" xfId="0" applyNumberFormat="1" applyFont="1"/>
    <xf numFmtId="0" fontId="3" fillId="0" borderId="0" xfId="0" applyFont="1" applyAlignment="1">
      <alignment horizontal="right"/>
    </xf>
    <xf numFmtId="166" fontId="0" fillId="0" borderId="0" xfId="0" applyNumberFormat="1" applyFont="1" applyAlignment="1">
      <alignment horizontal="right"/>
    </xf>
    <xf numFmtId="4" fontId="0" fillId="14" borderId="15" xfId="0" applyNumberFormat="1" applyFont="1" applyFill="1" applyBorder="1"/>
    <xf numFmtId="167" fontId="0" fillId="9" borderId="4" xfId="0" applyNumberFormat="1" applyFont="1" applyFill="1" applyBorder="1"/>
    <xf numFmtId="167" fontId="0" fillId="0" borderId="0" xfId="0" applyNumberFormat="1" applyFont="1"/>
    <xf numFmtId="44" fontId="1" fillId="0" borderId="0" xfId="0" applyNumberFormat="1" applyFont="1" applyFill="1" applyBorder="1" applyAlignment="1">
      <alignment horizontal="right"/>
    </xf>
    <xf numFmtId="9" fontId="2" fillId="12" borderId="0" xfId="0" applyNumberFormat="1" applyFont="1" applyFill="1"/>
    <xf numFmtId="9" fontId="0" fillId="0" borderId="0" xfId="0" applyNumberFormat="1"/>
    <xf numFmtId="0" fontId="9" fillId="0" borderId="0" xfId="0" applyFont="1"/>
    <xf numFmtId="0" fontId="2" fillId="0" borderId="7" xfId="0" applyFont="1" applyBorder="1" applyAlignment="1">
      <alignment horizontal="center"/>
    </xf>
    <xf numFmtId="165" fontId="2" fillId="0" borderId="15" xfId="0" applyNumberFormat="1" applyFont="1" applyBorder="1"/>
    <xf numFmtId="165" fontId="2" fillId="0" borderId="4" xfId="0" applyNumberFormat="1" applyFont="1" applyBorder="1"/>
    <xf numFmtId="0" fontId="4" fillId="3" borderId="0" xfId="0" applyFont="1" applyFill="1"/>
    <xf numFmtId="0" fontId="2" fillId="3" borderId="0" xfId="0" applyFont="1" applyFill="1"/>
    <xf numFmtId="0" fontId="13" fillId="0" borderId="0" xfId="0" applyFont="1"/>
    <xf numFmtId="9" fontId="0" fillId="14" borderId="18" xfId="0" applyNumberFormat="1" applyFont="1" applyFill="1" applyBorder="1"/>
    <xf numFmtId="9" fontId="2" fillId="14" borderId="15" xfId="0" applyNumberFormat="1" applyFont="1" applyFill="1" applyBorder="1" applyAlignment="1">
      <alignment horizontal="center" vertical="center" wrapText="1"/>
    </xf>
    <xf numFmtId="9" fontId="2" fillId="14" borderId="4" xfId="0" applyNumberFormat="1" applyFont="1" applyFill="1" applyBorder="1" applyAlignment="1">
      <alignment horizontal="center" vertical="center" wrapText="1"/>
    </xf>
    <xf numFmtId="165" fontId="0" fillId="3" borderId="18" xfId="0" applyNumberFormat="1" applyFont="1" applyFill="1" applyBorder="1"/>
    <xf numFmtId="165" fontId="0" fillId="3" borderId="19" xfId="0" applyNumberFormat="1" applyFont="1" applyFill="1" applyBorder="1"/>
    <xf numFmtId="0" fontId="2" fillId="0" borderId="4" xfId="0" applyFont="1" applyBorder="1"/>
    <xf numFmtId="0" fontId="2" fillId="0" borderId="15" xfId="0" applyFont="1" applyBorder="1"/>
    <xf numFmtId="10" fontId="2" fillId="5" borderId="15" xfId="0" applyNumberFormat="1" applyFont="1" applyFill="1" applyBorder="1"/>
    <xf numFmtId="10" fontId="2" fillId="5" borderId="4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4" fontId="0" fillId="0" borderId="0" xfId="0" applyNumberFormat="1" applyAlignment="1"/>
    <xf numFmtId="4" fontId="3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10" fontId="2" fillId="0" borderId="15" xfId="0" applyNumberFormat="1" applyFont="1" applyBorder="1" applyAlignment="1">
      <alignment horizontal="center"/>
    </xf>
    <xf numFmtId="4" fontId="3" fillId="0" borderId="15" xfId="0" applyNumberFormat="1" applyFont="1" applyBorder="1"/>
    <xf numFmtId="0" fontId="0" fillId="0" borderId="31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8" xfId="0" applyBorder="1" applyAlignment="1">
      <alignment vertical="top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6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0" fillId="14" borderId="0" xfId="0" applyFont="1" applyFill="1" applyAlignment="1"/>
    <xf numFmtId="0" fontId="11" fillId="14" borderId="0" xfId="0" applyFont="1" applyFill="1" applyAlignment="1"/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0" fillId="0" borderId="24" xfId="0" applyBorder="1" applyAlignment="1"/>
    <xf numFmtId="0" fontId="0" fillId="0" borderId="3" xfId="0" applyBorder="1" applyAlignment="1"/>
    <xf numFmtId="0" fontId="0" fillId="8" borderId="31" xfId="0" applyFont="1" applyFill="1" applyBorder="1" applyAlignment="1">
      <alignment vertical="top"/>
    </xf>
    <xf numFmtId="0" fontId="6" fillId="0" borderId="31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6" fillId="0" borderId="33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29" xfId="0" applyBorder="1" applyAlignment="1">
      <alignment vertical="top"/>
    </xf>
    <xf numFmtId="0" fontId="6" fillId="0" borderId="35" xfId="0" applyFont="1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27" xfId="0" applyBorder="1" applyAlignment="1">
      <alignment vertical="top"/>
    </xf>
    <xf numFmtId="0" fontId="10" fillId="2" borderId="2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G1" sqref="G1"/>
    </sheetView>
  </sheetViews>
  <sheetFormatPr defaultRowHeight="15.75" x14ac:dyDescent="0.25"/>
  <cols>
    <col min="1" max="1" width="20.5703125" style="2" customWidth="1"/>
    <col min="2" max="2" width="15.140625" style="2" customWidth="1"/>
    <col min="3" max="3" width="14.140625" style="2" customWidth="1"/>
    <col min="4" max="4" width="16.7109375" style="2" customWidth="1"/>
    <col min="5" max="5" width="15.140625" style="2" customWidth="1"/>
    <col min="6" max="6" width="16.7109375" style="2" customWidth="1"/>
    <col min="7" max="7" width="15.5703125" style="2" customWidth="1"/>
    <col min="8" max="8" width="10.28515625" style="2" customWidth="1"/>
    <col min="9" max="9" width="3.42578125" style="2" customWidth="1"/>
    <col min="10" max="10" width="12.140625" style="2" customWidth="1"/>
    <col min="11" max="11" width="13.28515625" style="2" customWidth="1"/>
    <col min="12" max="16384" width="9.140625" style="2"/>
  </cols>
  <sheetData>
    <row r="1" spans="1:7" ht="26.25" x14ac:dyDescent="0.4">
      <c r="A1" s="159" t="s">
        <v>95</v>
      </c>
      <c r="B1" s="160"/>
      <c r="C1" s="160"/>
      <c r="D1" s="160"/>
      <c r="G1" s="161"/>
    </row>
    <row r="3" spans="1:7" ht="21" x14ac:dyDescent="0.35">
      <c r="A3" s="190" t="s">
        <v>72</v>
      </c>
      <c r="B3" s="191"/>
      <c r="C3" s="191"/>
      <c r="D3" s="191"/>
    </row>
    <row r="4" spans="1:7" ht="19.5" thickBot="1" x14ac:dyDescent="0.35">
      <c r="A4" s="96"/>
    </row>
    <row r="5" spans="1:7" ht="16.5" thickBot="1" x14ac:dyDescent="0.3">
      <c r="A5" s="122" t="s">
        <v>79</v>
      </c>
      <c r="B5" s="120" t="s">
        <v>80</v>
      </c>
      <c r="C5" s="175" t="s">
        <v>3</v>
      </c>
      <c r="D5" s="176"/>
      <c r="E5" s="176"/>
    </row>
    <row r="6" spans="1:7" x14ac:dyDescent="0.25">
      <c r="A6" s="121" t="s">
        <v>103</v>
      </c>
      <c r="B6" s="133">
        <v>90000</v>
      </c>
      <c r="C6" s="180">
        <f>+B11-B12</f>
        <v>2.3E-2</v>
      </c>
      <c r="D6" s="181">
        <f>+B6*(1+C6)</f>
        <v>92069.999999999985</v>
      </c>
      <c r="E6" s="121" t="s">
        <v>106</v>
      </c>
    </row>
    <row r="7" spans="1:7" x14ac:dyDescent="0.25">
      <c r="A7" s="121" t="s">
        <v>104</v>
      </c>
      <c r="B7" s="133">
        <v>10000</v>
      </c>
      <c r="C7" s="178"/>
      <c r="D7" s="126">
        <f>+B7</f>
        <v>10000</v>
      </c>
      <c r="E7" s="121" t="s">
        <v>104</v>
      </c>
    </row>
    <row r="8" spans="1:7" x14ac:dyDescent="0.25">
      <c r="A8" s="116" t="s">
        <v>105</v>
      </c>
      <c r="B8" s="134">
        <v>150000</v>
      </c>
      <c r="C8" s="177">
        <f>+C6</f>
        <v>2.3E-2</v>
      </c>
      <c r="D8" s="126">
        <f>+B8*(1+C8)</f>
        <v>153450</v>
      </c>
      <c r="E8" s="116" t="s">
        <v>102</v>
      </c>
    </row>
    <row r="9" spans="1:7" x14ac:dyDescent="0.25">
      <c r="A9" s="116" t="s">
        <v>90</v>
      </c>
      <c r="B9" s="134">
        <v>10000</v>
      </c>
      <c r="C9" s="167"/>
      <c r="D9" s="179">
        <f>+B9</f>
        <v>10000</v>
      </c>
      <c r="E9" s="116" t="s">
        <v>82</v>
      </c>
    </row>
    <row r="10" spans="1:7" x14ac:dyDescent="0.25">
      <c r="A10" s="145" t="s">
        <v>91</v>
      </c>
      <c r="B10" s="134">
        <v>250000</v>
      </c>
      <c r="D10" s="174"/>
      <c r="E10" s="173"/>
      <c r="F10" s="3"/>
    </row>
    <row r="11" spans="1:7" x14ac:dyDescent="0.25">
      <c r="A11" s="168" t="s">
        <v>100</v>
      </c>
      <c r="B11" s="169">
        <v>2.5000000000000001E-2</v>
      </c>
      <c r="D11" s="171"/>
      <c r="E11" s="173"/>
      <c r="F11" s="3"/>
    </row>
    <row r="12" spans="1:7" x14ac:dyDescent="0.25">
      <c r="A12" s="167" t="s">
        <v>101</v>
      </c>
      <c r="B12" s="170">
        <v>2E-3</v>
      </c>
      <c r="D12" s="171"/>
      <c r="E12" s="172"/>
      <c r="F12" s="3"/>
    </row>
    <row r="13" spans="1:7" ht="16.5" thickBot="1" x14ac:dyDescent="0.3">
      <c r="A13" s="6"/>
      <c r="B13" s="115"/>
      <c r="D13" s="115"/>
      <c r="E13" s="115"/>
    </row>
    <row r="14" spans="1:7" ht="21.75" thickBot="1" x14ac:dyDescent="0.4">
      <c r="A14" s="196" t="s">
        <v>89</v>
      </c>
      <c r="B14" s="197"/>
      <c r="C14" s="197"/>
      <c r="D14" s="197"/>
      <c r="E14" s="197"/>
      <c r="F14" s="197"/>
      <c r="G14" s="198"/>
    </row>
    <row r="15" spans="1:7" ht="19.5" thickBot="1" x14ac:dyDescent="0.35">
      <c r="A15" s="192" t="s">
        <v>5</v>
      </c>
      <c r="B15" s="194" t="s">
        <v>83</v>
      </c>
      <c r="C15" s="194"/>
      <c r="D15" s="194" t="s">
        <v>86</v>
      </c>
      <c r="E15" s="195"/>
      <c r="F15" s="195"/>
      <c r="G15" s="195"/>
    </row>
    <row r="16" spans="1:7" ht="16.5" thickBot="1" x14ac:dyDescent="0.3">
      <c r="A16" s="193"/>
      <c r="B16" s="123" t="s">
        <v>81</v>
      </c>
      <c r="C16" s="124" t="s">
        <v>3</v>
      </c>
      <c r="D16" s="127" t="s">
        <v>0</v>
      </c>
      <c r="E16" s="127" t="s">
        <v>84</v>
      </c>
      <c r="F16" s="127" t="s">
        <v>82</v>
      </c>
      <c r="G16" s="127" t="s">
        <v>85</v>
      </c>
    </row>
    <row r="17" spans="1:9" x14ac:dyDescent="0.25">
      <c r="A17" s="107" t="s">
        <v>2</v>
      </c>
      <c r="B17" s="118">
        <f>+B19-B18</f>
        <v>120279.4</v>
      </c>
      <c r="C17" s="119">
        <f>+B17/B19*100</f>
        <v>48.111759999999997</v>
      </c>
      <c r="D17" s="143">
        <f>+(D6+D7)*C17/100</f>
        <v>49107.673431999989</v>
      </c>
      <c r="E17" s="130">
        <f>+D8*C17/100</f>
        <v>73827.495719999992</v>
      </c>
      <c r="F17" s="130">
        <f>+B9</f>
        <v>10000</v>
      </c>
      <c r="G17" s="131">
        <f>+E17-F17</f>
        <v>63827.495719999992</v>
      </c>
    </row>
    <row r="18" spans="1:9" ht="16.5" thickBot="1" x14ac:dyDescent="0.3">
      <c r="A18" s="108" t="s">
        <v>4</v>
      </c>
      <c r="B18" s="86">
        <f>+TVnd!C5</f>
        <v>129720.6</v>
      </c>
      <c r="C18" s="117">
        <f>+B18/B19*100</f>
        <v>51.88824000000001</v>
      </c>
      <c r="D18" s="144">
        <f>+(D6+D7)*C18/100</f>
        <v>52962.326567999997</v>
      </c>
      <c r="E18" s="128">
        <f>+D8*C18/100</f>
        <v>79622.504280000008</v>
      </c>
      <c r="F18" s="128">
        <f>-F17</f>
        <v>-10000</v>
      </c>
      <c r="G18" s="132">
        <f>+E18-F18</f>
        <v>89622.504280000008</v>
      </c>
    </row>
    <row r="19" spans="1:9" ht="16.5" thickBot="1" x14ac:dyDescent="0.3">
      <c r="A19" s="125" t="s">
        <v>16</v>
      </c>
      <c r="B19" s="126">
        <f>+B10</f>
        <v>250000</v>
      </c>
      <c r="C19" s="126">
        <f>SUM(C17:C18)</f>
        <v>100</v>
      </c>
      <c r="D19" s="129">
        <f>SUM(D17:D18)</f>
        <v>102069.99999999999</v>
      </c>
      <c r="E19" s="129">
        <f>SUM(E17:E18)</f>
        <v>153450</v>
      </c>
      <c r="F19" s="129">
        <f t="shared" ref="F19:G19" si="0">SUM(F17:F18)</f>
        <v>0</v>
      </c>
      <c r="G19" s="129">
        <f t="shared" si="0"/>
        <v>153450</v>
      </c>
    </row>
    <row r="21" spans="1:9" x14ac:dyDescent="0.25">
      <c r="B21" s="3"/>
      <c r="C21" s="3"/>
      <c r="D21" s="106"/>
      <c r="E21" s="3"/>
      <c r="F21" s="3"/>
      <c r="G21" s="3"/>
      <c r="H21" s="3"/>
      <c r="I21" s="106"/>
    </row>
    <row r="22" spans="1:9" ht="16.5" thickBot="1" x14ac:dyDescent="0.3"/>
    <row r="23" spans="1:9" ht="21.75" thickBot="1" x14ac:dyDescent="0.4">
      <c r="A23" s="196" t="s">
        <v>76</v>
      </c>
      <c r="B23" s="197"/>
      <c r="C23" s="197"/>
      <c r="D23" s="199"/>
      <c r="E23" s="199"/>
      <c r="F23" s="199"/>
      <c r="G23" s="200"/>
    </row>
    <row r="24" spans="1:9" ht="16.5" thickBot="1" x14ac:dyDescent="0.3"/>
    <row r="25" spans="1:9" ht="19.5" thickBot="1" x14ac:dyDescent="0.35">
      <c r="A25" s="96"/>
      <c r="B25" s="4" t="s">
        <v>29</v>
      </c>
      <c r="C25" s="4" t="s">
        <v>29</v>
      </c>
      <c r="D25" s="4" t="s">
        <v>29</v>
      </c>
      <c r="F25" s="185" t="s">
        <v>30</v>
      </c>
      <c r="G25" s="186"/>
    </row>
    <row r="26" spans="1:9" ht="16.5" thickBot="1" x14ac:dyDescent="0.3">
      <c r="A26" s="109" t="s">
        <v>8</v>
      </c>
      <c r="B26" s="110" t="s">
        <v>88</v>
      </c>
      <c r="C26" s="111" t="s">
        <v>24</v>
      </c>
      <c r="D26" s="111" t="s">
        <v>22</v>
      </c>
      <c r="F26" s="156" t="s">
        <v>98</v>
      </c>
      <c r="G26" s="124" t="s">
        <v>97</v>
      </c>
    </row>
    <row r="27" spans="1:9" x14ac:dyDescent="0.25">
      <c r="A27" s="20">
        <v>1</v>
      </c>
      <c r="B27" s="135">
        <v>8000</v>
      </c>
      <c r="C27" s="137">
        <v>100</v>
      </c>
      <c r="D27" s="163">
        <v>0.5</v>
      </c>
      <c r="F27" s="157">
        <f>+Ud!F7</f>
        <v>0.80537389802378012</v>
      </c>
      <c r="G27" s="119">
        <f>+Ud!H25</f>
        <v>61.706340273111778</v>
      </c>
    </row>
    <row r="28" spans="1:9" x14ac:dyDescent="0.25">
      <c r="A28" s="28">
        <v>2</v>
      </c>
      <c r="B28" s="136">
        <v>11000</v>
      </c>
      <c r="C28" s="138">
        <v>110</v>
      </c>
      <c r="D28" s="164">
        <v>0.5</v>
      </c>
      <c r="F28" s="157">
        <f>+Ud!F8</f>
        <v>0.94631433017794164</v>
      </c>
      <c r="G28" s="119">
        <f>+Ud!H26</f>
        <v>123.41268054622356</v>
      </c>
    </row>
    <row r="29" spans="1:9" x14ac:dyDescent="0.25">
      <c r="A29" s="28">
        <v>3</v>
      </c>
      <c r="B29" s="136">
        <v>10000</v>
      </c>
      <c r="C29" s="138">
        <v>90</v>
      </c>
      <c r="D29" s="164">
        <v>0.5</v>
      </c>
      <c r="F29" s="157">
        <f>+Ud!F9</f>
        <v>1.0570532411562115</v>
      </c>
      <c r="G29" s="119">
        <f>+Ud!H27</f>
        <v>158.12249694984888</v>
      </c>
    </row>
    <row r="30" spans="1:9" x14ac:dyDescent="0.25">
      <c r="A30" s="28">
        <v>4</v>
      </c>
      <c r="B30" s="136">
        <v>9000</v>
      </c>
      <c r="C30" s="138">
        <v>70</v>
      </c>
      <c r="D30" s="164">
        <v>0.5</v>
      </c>
      <c r="F30" s="157">
        <f>+Ud!F10</f>
        <v>1.1476578046838866</v>
      </c>
      <c r="G30" s="119">
        <f>+Ud!H28</f>
        <v>200.54560588761328</v>
      </c>
    </row>
    <row r="31" spans="1:9" x14ac:dyDescent="0.25">
      <c r="A31" s="28">
        <v>5</v>
      </c>
      <c r="B31" s="136">
        <v>6000</v>
      </c>
      <c r="C31" s="138">
        <v>40</v>
      </c>
      <c r="D31" s="164">
        <v>0.5</v>
      </c>
      <c r="F31" s="157">
        <f>+Ud!F11</f>
        <v>1.2382623682115619</v>
      </c>
      <c r="G31" s="119">
        <f>+Ud!H29</f>
        <v>250.68200735951655</v>
      </c>
    </row>
    <row r="32" spans="1:9" x14ac:dyDescent="0.25">
      <c r="A32" s="28" t="s">
        <v>15</v>
      </c>
      <c r="B32" s="136">
        <v>3000</v>
      </c>
      <c r="C32" s="138">
        <v>20</v>
      </c>
      <c r="D32" s="164">
        <v>0.5</v>
      </c>
      <c r="F32" s="157">
        <f>+Ud!F12</f>
        <v>1.3087325842886428</v>
      </c>
      <c r="G32" s="119">
        <f>+Ud!H30</f>
        <v>289.24847003021142</v>
      </c>
    </row>
    <row r="33" spans="1:11" x14ac:dyDescent="0.25">
      <c r="A33" s="147" t="s">
        <v>16</v>
      </c>
      <c r="B33" s="2">
        <f>SUM(B27:B32)</f>
        <v>47000</v>
      </c>
      <c r="C33" s="2">
        <f>SUM(C27:C32)</f>
        <v>430</v>
      </c>
    </row>
    <row r="34" spans="1:11" ht="16.5" thickBot="1" x14ac:dyDescent="0.3"/>
    <row r="35" spans="1:11" ht="21.75" thickBot="1" x14ac:dyDescent="0.4">
      <c r="A35" s="196" t="s">
        <v>77</v>
      </c>
      <c r="B35" s="211"/>
      <c r="C35" s="211"/>
      <c r="D35" s="211"/>
      <c r="E35" s="211"/>
      <c r="F35" s="211"/>
      <c r="G35" s="211"/>
      <c r="H35" s="199"/>
      <c r="I35" s="199"/>
      <c r="J35" s="199"/>
      <c r="K35" s="200"/>
    </row>
    <row r="36" spans="1:11" ht="19.5" thickBot="1" x14ac:dyDescent="0.35">
      <c r="A36" s="96"/>
    </row>
    <row r="37" spans="1:11" ht="19.5" thickBot="1" x14ac:dyDescent="0.35">
      <c r="A37" s="155" t="s">
        <v>93</v>
      </c>
      <c r="D37" s="153">
        <v>1</v>
      </c>
      <c r="G37" s="13" t="s">
        <v>29</v>
      </c>
      <c r="H37" s="13" t="s">
        <v>29</v>
      </c>
      <c r="J37" s="185" t="s">
        <v>94</v>
      </c>
      <c r="K37" s="186"/>
    </row>
    <row r="38" spans="1:11" ht="16.5" thickBot="1" x14ac:dyDescent="0.3">
      <c r="A38" s="97" t="s">
        <v>78</v>
      </c>
      <c r="B38" s="187" t="str">
        <f>+TFnd!B9</f>
        <v>Attività</v>
      </c>
      <c r="C38" s="188"/>
      <c r="D38" s="188"/>
      <c r="E38" s="188"/>
      <c r="F38" s="189"/>
      <c r="G38" s="139" t="s">
        <v>33</v>
      </c>
      <c r="H38" s="139" t="s">
        <v>22</v>
      </c>
      <c r="J38" s="156" t="s">
        <v>98</v>
      </c>
      <c r="K38" s="124" t="s">
        <v>99</v>
      </c>
    </row>
    <row r="39" spans="1:11" ht="15.75" customHeight="1" thickBot="1" x14ac:dyDescent="0.3">
      <c r="A39" s="100">
        <f>+TFnd!A10</f>
        <v>1</v>
      </c>
      <c r="B39" s="205" t="s">
        <v>36</v>
      </c>
      <c r="C39" s="206"/>
      <c r="D39" s="206"/>
      <c r="E39" s="206"/>
      <c r="F39" s="207"/>
      <c r="G39" s="140">
        <v>200</v>
      </c>
      <c r="H39" s="162">
        <v>0.5</v>
      </c>
      <c r="J39" s="157">
        <f>+TFnd!I10</f>
        <v>1.7911623315820915</v>
      </c>
      <c r="K39" s="157">
        <f>+TVnd!I10</f>
        <v>3.0330016496161751</v>
      </c>
    </row>
    <row r="40" spans="1:11" ht="15.75" customHeight="1" x14ac:dyDescent="0.25">
      <c r="A40" s="98">
        <f>+TFnd!A11</f>
        <v>2</v>
      </c>
      <c r="B40" s="208" t="s">
        <v>49</v>
      </c>
      <c r="C40" s="209"/>
      <c r="D40" s="209"/>
      <c r="E40" s="209"/>
      <c r="F40" s="210"/>
      <c r="G40" s="141">
        <v>400</v>
      </c>
      <c r="H40" s="162">
        <v>0.5</v>
      </c>
      <c r="J40" s="158">
        <f>+TFnd!I11</f>
        <v>1.2220079458457258</v>
      </c>
      <c r="K40" s="158">
        <f>+TVnd!I11</f>
        <v>2.0726662753641287</v>
      </c>
    </row>
    <row r="41" spans="1:11" ht="15.75" customHeight="1" x14ac:dyDescent="0.25">
      <c r="A41" s="99">
        <f>+TFnd!A12</f>
        <v>3</v>
      </c>
      <c r="B41" s="202" t="s">
        <v>50</v>
      </c>
      <c r="C41" s="183"/>
      <c r="D41" s="183"/>
      <c r="E41" s="183"/>
      <c r="F41" s="184"/>
      <c r="G41" s="141">
        <v>500</v>
      </c>
      <c r="H41" s="162">
        <v>0.5</v>
      </c>
      <c r="J41" s="158">
        <f>+TFnd!I12</f>
        <v>1.8581216710804871</v>
      </c>
      <c r="K41" s="158">
        <f>+TVnd!I12</f>
        <v>3.1435438509689293</v>
      </c>
    </row>
    <row r="42" spans="1:11" ht="15.75" customHeight="1" x14ac:dyDescent="0.25">
      <c r="A42" s="99">
        <f>+TFnd!A13</f>
        <v>4</v>
      </c>
      <c r="B42" s="202" t="s">
        <v>51</v>
      </c>
      <c r="C42" s="183"/>
      <c r="D42" s="183"/>
      <c r="E42" s="183"/>
      <c r="F42" s="184"/>
      <c r="G42" s="141">
        <v>500</v>
      </c>
      <c r="H42" s="162">
        <v>0.5</v>
      </c>
      <c r="J42" s="158">
        <f>+TFnd!I13</f>
        <v>2.7453329194342335</v>
      </c>
      <c r="K42" s="158">
        <f>+TVnd!I13</f>
        <v>4.6496813444001965</v>
      </c>
    </row>
    <row r="43" spans="1:11" ht="15.75" customHeight="1" x14ac:dyDescent="0.25">
      <c r="A43" s="99">
        <f>+TFnd!A14</f>
        <v>5</v>
      </c>
      <c r="B43" s="202" t="s">
        <v>37</v>
      </c>
      <c r="C43" s="183"/>
      <c r="D43" s="183"/>
      <c r="E43" s="183"/>
      <c r="F43" s="184"/>
      <c r="G43" s="141">
        <v>200</v>
      </c>
      <c r="H43" s="162">
        <v>0.5</v>
      </c>
      <c r="J43" s="158">
        <f>+TFnd!I14</f>
        <v>1.7074631572090964</v>
      </c>
      <c r="K43" s="158">
        <f>+TVnd!I14</f>
        <v>2.8740972351715923</v>
      </c>
    </row>
    <row r="44" spans="1:11" ht="15.75" customHeight="1" x14ac:dyDescent="0.25">
      <c r="A44" s="99">
        <f>+TFnd!A15</f>
        <v>6</v>
      </c>
      <c r="B44" s="202" t="s">
        <v>38</v>
      </c>
      <c r="C44" s="183"/>
      <c r="D44" s="183"/>
      <c r="E44" s="183"/>
      <c r="F44" s="184"/>
      <c r="G44" s="141">
        <v>200</v>
      </c>
      <c r="H44" s="162">
        <v>0.5</v>
      </c>
      <c r="J44" s="158">
        <f>+TFnd!I15</f>
        <v>1.4228859643409137</v>
      </c>
      <c r="K44" s="158">
        <f>+TVnd!I15</f>
        <v>2.4319284297605779</v>
      </c>
    </row>
    <row r="45" spans="1:11" ht="15.75" customHeight="1" x14ac:dyDescent="0.25">
      <c r="A45" s="99">
        <f>+TFnd!A16</f>
        <v>7</v>
      </c>
      <c r="B45" s="202" t="s">
        <v>39</v>
      </c>
      <c r="C45" s="183"/>
      <c r="D45" s="183"/>
      <c r="E45" s="183"/>
      <c r="F45" s="184"/>
      <c r="G45" s="141">
        <v>200</v>
      </c>
      <c r="H45" s="162">
        <v>0.5</v>
      </c>
      <c r="J45" s="158">
        <f>+TFnd!I16</f>
        <v>4.7541131043861116</v>
      </c>
      <c r="K45" s="158">
        <f>+TVnd!I16</f>
        <v>8.0488540359973673</v>
      </c>
    </row>
    <row r="46" spans="1:11" ht="15.75" customHeight="1" x14ac:dyDescent="0.25">
      <c r="A46" s="99">
        <f>+TFnd!A17</f>
        <v>8</v>
      </c>
      <c r="B46" s="202" t="s">
        <v>40</v>
      </c>
      <c r="C46" s="183"/>
      <c r="D46" s="183"/>
      <c r="E46" s="183"/>
      <c r="F46" s="184"/>
      <c r="G46" s="141">
        <v>200</v>
      </c>
      <c r="H46" s="162">
        <v>0.5</v>
      </c>
      <c r="J46" s="158">
        <f>+TFnd!I17</f>
        <v>3.3981864795435941</v>
      </c>
      <c r="K46" s="158">
        <f>+TVnd!I17</f>
        <v>5.7481944703431846</v>
      </c>
    </row>
    <row r="47" spans="1:11" ht="15.75" customHeight="1" x14ac:dyDescent="0.25">
      <c r="A47" s="99">
        <f>+TFnd!A18</f>
        <v>9</v>
      </c>
      <c r="B47" s="202" t="s">
        <v>41</v>
      </c>
      <c r="C47" s="183"/>
      <c r="D47" s="183"/>
      <c r="E47" s="183"/>
      <c r="F47" s="184"/>
      <c r="G47" s="141">
        <v>200</v>
      </c>
      <c r="H47" s="162">
        <v>0.5</v>
      </c>
      <c r="J47" s="158">
        <f>+TFnd!I18</f>
        <v>3.7664628467847714</v>
      </c>
      <c r="K47" s="158">
        <f>+TVnd!I18</f>
        <v>6.3630854653678766</v>
      </c>
    </row>
    <row r="48" spans="1:11" x14ac:dyDescent="0.25">
      <c r="A48" s="99">
        <f>+TFnd!A19</f>
        <v>10</v>
      </c>
      <c r="B48" s="202" t="s">
        <v>52</v>
      </c>
      <c r="C48" s="183"/>
      <c r="D48" s="183"/>
      <c r="E48" s="183"/>
      <c r="F48" s="184"/>
      <c r="G48" s="141">
        <v>300</v>
      </c>
      <c r="H48" s="162">
        <v>0.5</v>
      </c>
      <c r="J48" s="158">
        <f>+TFnd!I19</f>
        <v>3.9506010304053607</v>
      </c>
      <c r="K48" s="158">
        <f>+TVnd!I19</f>
        <v>6.6878031818415895</v>
      </c>
    </row>
    <row r="49" spans="1:11" ht="15.75" customHeight="1" x14ac:dyDescent="0.25">
      <c r="A49" s="99">
        <f>+TFnd!A20</f>
        <v>11</v>
      </c>
      <c r="B49" s="202" t="s">
        <v>42</v>
      </c>
      <c r="C49" s="183"/>
      <c r="D49" s="183"/>
      <c r="E49" s="183"/>
      <c r="F49" s="184"/>
      <c r="G49" s="141">
        <v>400</v>
      </c>
      <c r="H49" s="162">
        <v>0.5</v>
      </c>
      <c r="J49" s="158">
        <f>+TFnd!I20</f>
        <v>4.3356172325211366</v>
      </c>
      <c r="K49" s="158">
        <f>+TVnd!I20</f>
        <v>7.3337841709967417</v>
      </c>
    </row>
    <row r="50" spans="1:11" ht="15.75" customHeight="1" x14ac:dyDescent="0.25">
      <c r="A50" s="99">
        <f>+TFnd!A21</f>
        <v>12</v>
      </c>
      <c r="B50" s="202" t="s">
        <v>53</v>
      </c>
      <c r="C50" s="183"/>
      <c r="D50" s="183"/>
      <c r="E50" s="183"/>
      <c r="F50" s="184"/>
      <c r="G50" s="141">
        <v>250</v>
      </c>
      <c r="H50" s="162">
        <v>0.5</v>
      </c>
      <c r="J50" s="158">
        <f>+TFnd!I21</f>
        <v>1.9418208454534824</v>
      </c>
      <c r="K50" s="158">
        <f>+TVnd!I21</f>
        <v>3.292084934036692</v>
      </c>
    </row>
    <row r="51" spans="1:11" ht="15.75" customHeight="1" x14ac:dyDescent="0.25">
      <c r="A51" s="99">
        <f>+TFnd!A22</f>
        <v>13</v>
      </c>
      <c r="B51" s="202" t="s">
        <v>43</v>
      </c>
      <c r="C51" s="183"/>
      <c r="D51" s="183"/>
      <c r="E51" s="183"/>
      <c r="F51" s="184"/>
      <c r="G51" s="141">
        <v>300</v>
      </c>
      <c r="H51" s="162">
        <v>0.5</v>
      </c>
      <c r="J51" s="158">
        <f>+TFnd!I22</f>
        <v>4.0175603699037561</v>
      </c>
      <c r="K51" s="158">
        <f>+TVnd!I22</f>
        <v>6.8052542707788914</v>
      </c>
    </row>
    <row r="52" spans="1:11" ht="15.75" customHeight="1" x14ac:dyDescent="0.25">
      <c r="A52" s="99">
        <f>+TFnd!A23</f>
        <v>14</v>
      </c>
      <c r="B52" s="202" t="s">
        <v>54</v>
      </c>
      <c r="C52" s="183"/>
      <c r="D52" s="183"/>
      <c r="E52" s="183"/>
      <c r="F52" s="184"/>
      <c r="G52" s="141">
        <v>300</v>
      </c>
      <c r="H52" s="162">
        <v>0.5</v>
      </c>
      <c r="J52" s="158">
        <f>+TFnd!I23</f>
        <v>4.871291948508305</v>
      </c>
      <c r="K52" s="158">
        <f>+TVnd!I23</f>
        <v>8.2423028883646854</v>
      </c>
    </row>
    <row r="53" spans="1:11" ht="15.75" customHeight="1" x14ac:dyDescent="0.25">
      <c r="A53" s="99">
        <f>+TFnd!A24</f>
        <v>15</v>
      </c>
      <c r="B53" s="202" t="s">
        <v>55</v>
      </c>
      <c r="C53" s="183"/>
      <c r="D53" s="183"/>
      <c r="E53" s="183"/>
      <c r="F53" s="184"/>
      <c r="G53" s="141">
        <v>300</v>
      </c>
      <c r="H53" s="162">
        <v>0.5</v>
      </c>
      <c r="J53" s="158">
        <f>+TFnd!I24</f>
        <v>2.3937963870676549</v>
      </c>
      <c r="K53" s="158">
        <f>+TVnd!I24</f>
        <v>4.0520625683368721</v>
      </c>
    </row>
    <row r="54" spans="1:11" ht="15.75" customHeight="1" x14ac:dyDescent="0.25">
      <c r="A54" s="99">
        <f>+TFnd!A25</f>
        <v>16</v>
      </c>
      <c r="B54" s="182" t="s">
        <v>56</v>
      </c>
      <c r="C54" s="183"/>
      <c r="D54" s="183"/>
      <c r="E54" s="183"/>
      <c r="F54" s="184"/>
      <c r="G54" s="141">
        <v>200</v>
      </c>
      <c r="H54" s="162">
        <v>0.5</v>
      </c>
      <c r="J54" s="158">
        <f>+TFnd!I25</f>
        <v>4.8043326090099088</v>
      </c>
      <c r="K54" s="158">
        <f>+TVnd!I25</f>
        <v>8.1110340242582915</v>
      </c>
    </row>
    <row r="55" spans="1:11" ht="15.75" customHeight="1" x14ac:dyDescent="0.25">
      <c r="A55" s="99"/>
      <c r="B55" s="201" t="s">
        <v>87</v>
      </c>
      <c r="C55" s="183"/>
      <c r="D55" s="183"/>
      <c r="E55" s="183"/>
      <c r="F55" s="184"/>
      <c r="G55" s="141">
        <v>100</v>
      </c>
      <c r="H55" s="162">
        <v>0.5</v>
      </c>
      <c r="J55" s="158">
        <f>+TFnd!I26</f>
        <v>9.6086652180198175</v>
      </c>
      <c r="K55" s="158">
        <f>+TVnd!I26</f>
        <v>16.222068048516583</v>
      </c>
    </row>
    <row r="56" spans="1:11" ht="15.75" customHeight="1" x14ac:dyDescent="0.25">
      <c r="A56" s="99">
        <f>+TFnd!A27</f>
        <v>17</v>
      </c>
      <c r="B56" s="182" t="s">
        <v>57</v>
      </c>
      <c r="C56" s="183"/>
      <c r="D56" s="183"/>
      <c r="E56" s="183"/>
      <c r="F56" s="184"/>
      <c r="G56" s="141">
        <v>400</v>
      </c>
      <c r="H56" s="162">
        <v>0.5</v>
      </c>
      <c r="J56" s="158">
        <f>+TFnd!I27</f>
        <v>4.3021375627719394</v>
      </c>
      <c r="K56" s="158">
        <f>+TVnd!I27</f>
        <v>7.2785130703203667</v>
      </c>
    </row>
    <row r="57" spans="1:11" ht="15.75" customHeight="1" x14ac:dyDescent="0.25">
      <c r="A57" s="99">
        <f>+TFnd!A28</f>
        <v>18</v>
      </c>
      <c r="B57" s="182" t="s">
        <v>58</v>
      </c>
      <c r="C57" s="183"/>
      <c r="D57" s="183"/>
      <c r="E57" s="183"/>
      <c r="F57" s="184"/>
      <c r="G57" s="141">
        <v>300</v>
      </c>
      <c r="H57" s="162">
        <v>0.5</v>
      </c>
      <c r="J57" s="158">
        <f>+TFnd!I28</f>
        <v>3.0968694518008122</v>
      </c>
      <c r="K57" s="158">
        <f>+TVnd!I28</f>
        <v>5.2645723394248876</v>
      </c>
    </row>
    <row r="58" spans="1:11" ht="15.75" customHeight="1" x14ac:dyDescent="0.25">
      <c r="A58" s="99">
        <f>+TFnd!A29</f>
        <v>19</v>
      </c>
      <c r="B58" s="182" t="s">
        <v>44</v>
      </c>
      <c r="C58" s="183"/>
      <c r="D58" s="183"/>
      <c r="E58" s="183"/>
      <c r="F58" s="184"/>
      <c r="G58" s="141">
        <v>300</v>
      </c>
      <c r="H58" s="162">
        <v>0.5</v>
      </c>
      <c r="J58" s="158">
        <f>+TFnd!I29</f>
        <v>4.1849587186497459</v>
      </c>
      <c r="K58" s="158">
        <f>+TVnd!I29</f>
        <v>7.081609774160774</v>
      </c>
    </row>
    <row r="59" spans="1:11" ht="15.75" customHeight="1" x14ac:dyDescent="0.25">
      <c r="A59" s="99">
        <f>+TFnd!A30</f>
        <v>20</v>
      </c>
      <c r="B59" s="182" t="s">
        <v>45</v>
      </c>
      <c r="C59" s="183"/>
      <c r="D59" s="183"/>
      <c r="E59" s="183"/>
      <c r="F59" s="184"/>
      <c r="G59" s="141">
        <v>600</v>
      </c>
      <c r="H59" s="162">
        <v>0.5</v>
      </c>
      <c r="J59" s="158">
        <f>+TFnd!I30</f>
        <v>2.1761785336978678</v>
      </c>
      <c r="K59" s="158">
        <f>+TVnd!I30</f>
        <v>3.6824370825636024</v>
      </c>
    </row>
    <row r="60" spans="1:11" ht="15.75" customHeight="1" x14ac:dyDescent="0.25">
      <c r="A60" s="99">
        <f>+TFnd!A31</f>
        <v>21</v>
      </c>
      <c r="B60" s="182" t="s">
        <v>46</v>
      </c>
      <c r="C60" s="183"/>
      <c r="D60" s="183"/>
      <c r="E60" s="183"/>
      <c r="F60" s="184"/>
      <c r="G60" s="141">
        <v>300</v>
      </c>
      <c r="H60" s="162">
        <v>0.5</v>
      </c>
      <c r="J60" s="158">
        <f>+TFnd!I31</f>
        <v>2.7453329194342335</v>
      </c>
      <c r="K60" s="158">
        <f>+TVnd!I31</f>
        <v>4.6324091254388282</v>
      </c>
    </row>
    <row r="61" spans="1:11" ht="15.75" customHeight="1" x14ac:dyDescent="0.25">
      <c r="A61" s="99">
        <f>+TFnd!A32</f>
        <v>22</v>
      </c>
      <c r="B61" s="182" t="s">
        <v>59</v>
      </c>
      <c r="C61" s="183"/>
      <c r="D61" s="183"/>
      <c r="E61" s="183"/>
      <c r="F61" s="184"/>
      <c r="G61" s="141">
        <v>200</v>
      </c>
      <c r="H61" s="162">
        <v>0.5</v>
      </c>
      <c r="J61" s="158">
        <f>+TFnd!I32</f>
        <v>25.444549009390457</v>
      </c>
      <c r="K61" s="158">
        <f>+TVnd!I32</f>
        <v>43.056187426897509</v>
      </c>
    </row>
    <row r="62" spans="1:11" ht="15.75" customHeight="1" x14ac:dyDescent="0.25">
      <c r="A62" s="99"/>
      <c r="B62" s="201" t="s">
        <v>87</v>
      </c>
      <c r="C62" s="183"/>
      <c r="D62" s="183"/>
      <c r="E62" s="183"/>
      <c r="F62" s="184"/>
      <c r="G62" s="141">
        <v>200</v>
      </c>
      <c r="H62" s="162">
        <v>0.5</v>
      </c>
      <c r="J62" s="158">
        <f>+TFnd!I33</f>
        <v>50.889098018780913</v>
      </c>
      <c r="K62" s="158">
        <f>+TVnd!I33</f>
        <v>86.112374853795018</v>
      </c>
    </row>
    <row r="63" spans="1:11" ht="15.75" customHeight="1" x14ac:dyDescent="0.25">
      <c r="A63" s="99">
        <f>+TFnd!A34</f>
        <v>23</v>
      </c>
      <c r="B63" s="182" t="s">
        <v>60</v>
      </c>
      <c r="C63" s="183"/>
      <c r="D63" s="183"/>
      <c r="E63" s="183"/>
      <c r="F63" s="184"/>
      <c r="G63" s="141">
        <v>200</v>
      </c>
      <c r="H63" s="162">
        <v>0.5</v>
      </c>
      <c r="J63" s="158">
        <f>+TFnd!I34</f>
        <v>20.891313923499535</v>
      </c>
      <c r="K63" s="158">
        <f>+TVnd!I34</f>
        <v>35.349323326335217</v>
      </c>
    </row>
    <row r="64" spans="1:11" ht="15.75" customHeight="1" x14ac:dyDescent="0.25">
      <c r="A64" s="99">
        <f>+TFnd!A35</f>
        <v>24</v>
      </c>
      <c r="B64" s="182" t="s">
        <v>47</v>
      </c>
      <c r="C64" s="183"/>
      <c r="D64" s="183"/>
      <c r="E64" s="183"/>
      <c r="F64" s="184"/>
      <c r="G64" s="141">
        <v>100</v>
      </c>
      <c r="H64" s="162">
        <v>0.5</v>
      </c>
      <c r="J64" s="158">
        <f>+TFnd!I35</f>
        <v>17.15833074646396</v>
      </c>
      <c r="K64" s="158">
        <f>+TVnd!I35</f>
        <v>29.013873411305529</v>
      </c>
    </row>
    <row r="65" spans="1:11" ht="15.75" customHeight="1" x14ac:dyDescent="0.25">
      <c r="A65" s="99"/>
      <c r="B65" s="201" t="s">
        <v>87</v>
      </c>
      <c r="C65" s="183"/>
      <c r="D65" s="183"/>
      <c r="E65" s="183"/>
      <c r="F65" s="184"/>
      <c r="G65" s="141">
        <v>15</v>
      </c>
      <c r="H65" s="162">
        <v>0.5</v>
      </c>
      <c r="J65" s="158">
        <f>+TFnd!I36</f>
        <v>34.316661492927921</v>
      </c>
      <c r="K65" s="158">
        <f>+TVnd!I36</f>
        <v>58.027746822611057</v>
      </c>
    </row>
    <row r="66" spans="1:11" ht="15.75" customHeight="1" x14ac:dyDescent="0.25">
      <c r="A66" s="99">
        <f>+TFnd!A37</f>
        <v>25</v>
      </c>
      <c r="B66" s="182" t="s">
        <v>48</v>
      </c>
      <c r="C66" s="183"/>
      <c r="D66" s="183"/>
      <c r="E66" s="183"/>
      <c r="F66" s="184"/>
      <c r="G66" s="141">
        <v>150</v>
      </c>
      <c r="H66" s="162">
        <v>0.5</v>
      </c>
      <c r="J66" s="158">
        <f>+TFnd!I37</f>
        <v>8.001641070058314</v>
      </c>
      <c r="K66" s="158">
        <f>+TVnd!I37</f>
        <v>13.548328553296855</v>
      </c>
    </row>
    <row r="67" spans="1:11" ht="15.75" customHeight="1" x14ac:dyDescent="0.25">
      <c r="A67" s="99">
        <f>+TFnd!A38</f>
        <v>26</v>
      </c>
      <c r="B67" s="182" t="s">
        <v>61</v>
      </c>
      <c r="C67" s="183"/>
      <c r="D67" s="183"/>
      <c r="E67" s="183"/>
      <c r="F67" s="184"/>
      <c r="G67" s="141">
        <v>200</v>
      </c>
      <c r="H67" s="162">
        <v>0.5</v>
      </c>
      <c r="J67" s="158">
        <f>+TFnd!I38</f>
        <v>6.9470314729585789</v>
      </c>
      <c r="K67" s="158">
        <f>+TVnd!I38</f>
        <v>11.745108893730064</v>
      </c>
    </row>
    <row r="68" spans="1:11" ht="15.75" customHeight="1" x14ac:dyDescent="0.25">
      <c r="A68" s="99">
        <f>+TFnd!A39</f>
        <v>27</v>
      </c>
      <c r="B68" s="182" t="s">
        <v>62</v>
      </c>
      <c r="C68" s="183"/>
      <c r="D68" s="183"/>
      <c r="E68" s="183"/>
      <c r="F68" s="184"/>
      <c r="G68" s="141">
        <v>100</v>
      </c>
      <c r="H68" s="162">
        <v>0.5</v>
      </c>
      <c r="J68" s="158">
        <f>+TFnd!I39</f>
        <v>30.901735178509728</v>
      </c>
      <c r="K68" s="158">
        <f>+TVnd!I39</f>
        <v>52.272643464683327</v>
      </c>
    </row>
    <row r="69" spans="1:11" ht="15.75" customHeight="1" x14ac:dyDescent="0.25">
      <c r="A69" s="99">
        <f>+TFnd!A40</f>
        <v>28</v>
      </c>
      <c r="B69" s="182" t="s">
        <v>63</v>
      </c>
      <c r="C69" s="183"/>
      <c r="D69" s="183"/>
      <c r="E69" s="183"/>
      <c r="F69" s="184"/>
      <c r="G69" s="141">
        <v>100</v>
      </c>
      <c r="H69" s="162">
        <v>0.5</v>
      </c>
      <c r="J69" s="158">
        <f>+TFnd!I40</f>
        <v>7.1981289960775641</v>
      </c>
      <c r="K69" s="158">
        <f>+TVnd!I40</f>
        <v>12.183823255348804</v>
      </c>
    </row>
    <row r="70" spans="1:11" ht="15.75" customHeight="1" x14ac:dyDescent="0.25">
      <c r="A70" s="99">
        <f>+TFnd!A41</f>
        <v>29</v>
      </c>
      <c r="B70" s="182" t="s">
        <v>64</v>
      </c>
      <c r="C70" s="183"/>
      <c r="D70" s="183"/>
      <c r="E70" s="183"/>
      <c r="F70" s="184"/>
      <c r="G70" s="141">
        <v>100</v>
      </c>
      <c r="H70" s="162">
        <v>0.5</v>
      </c>
      <c r="J70" s="158">
        <f>+TFnd!I41</f>
        <v>17.442907939332141</v>
      </c>
      <c r="K70" s="158">
        <f>+TVnd!I41</f>
        <v>29.528585536354292</v>
      </c>
    </row>
    <row r="71" spans="1:11" ht="15.75" customHeight="1" x14ac:dyDescent="0.25">
      <c r="A71" s="99"/>
      <c r="B71" s="201" t="s">
        <v>87</v>
      </c>
      <c r="C71" s="183"/>
      <c r="D71" s="183"/>
      <c r="E71" s="183"/>
      <c r="F71" s="184"/>
      <c r="G71" s="141">
        <v>50</v>
      </c>
      <c r="H71" s="162">
        <v>0.5</v>
      </c>
      <c r="J71" s="158">
        <f>+TFnd!I42</f>
        <v>34.885815878664282</v>
      </c>
      <c r="K71" s="158">
        <f>+TVnd!I42</f>
        <v>59.057171072708584</v>
      </c>
    </row>
    <row r="72" spans="1:11" ht="15.75" customHeight="1" x14ac:dyDescent="0.25">
      <c r="A72" s="142">
        <f>+TFnd!A43</f>
        <v>30</v>
      </c>
      <c r="B72" s="203" t="s">
        <v>65</v>
      </c>
      <c r="C72" s="204"/>
      <c r="D72" s="204"/>
      <c r="E72" s="204"/>
      <c r="F72" s="204"/>
      <c r="G72" s="141">
        <v>100</v>
      </c>
      <c r="H72" s="162">
        <v>0.5</v>
      </c>
      <c r="J72" s="158">
        <f>+TFnd!I43</f>
        <v>4.9382512880067004</v>
      </c>
      <c r="K72" s="158">
        <f>+TVnd!I43</f>
        <v>8.3735717524710811</v>
      </c>
    </row>
    <row r="73" spans="1:11" x14ac:dyDescent="0.25">
      <c r="G73" s="3">
        <f>SUM(G39:G72)</f>
        <v>8165</v>
      </c>
    </row>
  </sheetData>
  <mergeCells count="44">
    <mergeCell ref="B39:F39"/>
    <mergeCell ref="B40:F40"/>
    <mergeCell ref="B41:F41"/>
    <mergeCell ref="B42:F42"/>
    <mergeCell ref="F25:G25"/>
    <mergeCell ref="A35:K35"/>
    <mergeCell ref="B49:F49"/>
    <mergeCell ref="B50:F50"/>
    <mergeCell ref="B51:F51"/>
    <mergeCell ref="B52:F52"/>
    <mergeCell ref="B53:F53"/>
    <mergeCell ref="B44:F44"/>
    <mergeCell ref="B45:F45"/>
    <mergeCell ref="B46:F46"/>
    <mergeCell ref="B47:F47"/>
    <mergeCell ref="B48:F48"/>
    <mergeCell ref="B71:F71"/>
    <mergeCell ref="B72:F72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60:F60"/>
    <mergeCell ref="J37:K37"/>
    <mergeCell ref="B38:F38"/>
    <mergeCell ref="A3:D3"/>
    <mergeCell ref="A15:A16"/>
    <mergeCell ref="B15:C15"/>
    <mergeCell ref="D15:G15"/>
    <mergeCell ref="A14:G14"/>
    <mergeCell ref="A23:G23"/>
    <mergeCell ref="B55:F55"/>
    <mergeCell ref="B56:F56"/>
    <mergeCell ref="B57:F57"/>
    <mergeCell ref="B58:F58"/>
    <mergeCell ref="B59:F59"/>
    <mergeCell ref="B54:F54"/>
    <mergeCell ref="B43:F4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workbookViewId="0">
      <selection activeCell="A3" sqref="A3:D3"/>
    </sheetView>
  </sheetViews>
  <sheetFormatPr defaultRowHeight="15" x14ac:dyDescent="0.25"/>
  <cols>
    <col min="2" max="2" width="12.7109375" customWidth="1"/>
    <col min="3" max="3" width="13.28515625" customWidth="1"/>
    <col min="4" max="4" width="10.28515625" customWidth="1"/>
    <col min="7" max="7" width="10.140625" customWidth="1"/>
    <col min="8" max="8" width="15.5703125" customWidth="1"/>
    <col min="9" max="9" width="16.42578125" customWidth="1"/>
    <col min="10" max="10" width="13.140625" customWidth="1"/>
    <col min="11" max="11" width="16.42578125" customWidth="1"/>
  </cols>
  <sheetData>
    <row r="1" spans="1:11" ht="26.25" x14ac:dyDescent="0.4">
      <c r="A1" s="7" t="s">
        <v>67</v>
      </c>
      <c r="B1" s="8"/>
      <c r="C1" s="8"/>
      <c r="D1" s="8"/>
      <c r="E1" s="8"/>
      <c r="F1" s="8"/>
      <c r="G1" s="8"/>
      <c r="H1" s="8"/>
    </row>
    <row r="2" spans="1:11" ht="15.75" x14ac:dyDescent="0.25">
      <c r="A2" s="9"/>
      <c r="B2" s="10"/>
      <c r="C2" s="10"/>
      <c r="D2" s="10"/>
      <c r="E2" s="10"/>
      <c r="F2" s="10"/>
      <c r="G2" s="10"/>
      <c r="H2" s="8"/>
    </row>
    <row r="3" spans="1:11" ht="21" x14ac:dyDescent="0.35">
      <c r="A3" s="190" t="s">
        <v>72</v>
      </c>
      <c r="B3" s="191"/>
      <c r="C3" s="191"/>
      <c r="D3" s="191"/>
      <c r="E3" s="10"/>
      <c r="F3" s="10"/>
      <c r="G3" s="10"/>
      <c r="H3" s="8"/>
    </row>
    <row r="4" spans="1:11" ht="15.75" x14ac:dyDescent="0.25">
      <c r="A4" s="11" t="s">
        <v>6</v>
      </c>
      <c r="B4" s="12">
        <f>+Dati!D17</f>
        <v>49107.673431999989</v>
      </c>
      <c r="C4" s="10"/>
      <c r="D4" s="10"/>
      <c r="E4" s="10"/>
      <c r="F4" s="10"/>
      <c r="G4" s="10"/>
      <c r="H4" s="8"/>
    </row>
    <row r="5" spans="1:11" ht="16.5" thickBot="1" x14ac:dyDescent="0.3">
      <c r="A5" s="11"/>
      <c r="B5" s="10"/>
      <c r="C5" s="10"/>
      <c r="D5" s="10"/>
      <c r="E5" s="10"/>
      <c r="F5" s="5" t="s">
        <v>7</v>
      </c>
      <c r="G5" s="10"/>
      <c r="H5" s="8"/>
    </row>
    <row r="6" spans="1:11" ht="16.5" thickBot="1" x14ac:dyDescent="0.3">
      <c r="A6" s="14" t="s">
        <v>8</v>
      </c>
      <c r="B6" s="15" t="s">
        <v>9</v>
      </c>
      <c r="C6" s="16" t="s">
        <v>10</v>
      </c>
      <c r="D6" s="16" t="s">
        <v>11</v>
      </c>
      <c r="E6" s="16" t="s">
        <v>12</v>
      </c>
      <c r="F6" s="17" t="s">
        <v>13</v>
      </c>
      <c r="G6" s="18"/>
      <c r="H6" s="19" t="s">
        <v>14</v>
      </c>
    </row>
    <row r="7" spans="1:11" ht="15.75" x14ac:dyDescent="0.25">
      <c r="A7" s="20">
        <v>1</v>
      </c>
      <c r="B7" s="21">
        <v>0.8</v>
      </c>
      <c r="C7" s="113">
        <f>+Dati!B27</f>
        <v>8000</v>
      </c>
      <c r="D7" s="23">
        <f>+B7*C7</f>
        <v>6400</v>
      </c>
      <c r="E7" s="24">
        <f>+B$4/D$13</f>
        <v>1.0067173725297252</v>
      </c>
      <c r="F7" s="25">
        <f>+B7*E7</f>
        <v>0.80537389802378012</v>
      </c>
      <c r="G7" s="26"/>
      <c r="H7" s="27">
        <f>+C7*F7</f>
        <v>6442.9911841902413</v>
      </c>
    </row>
    <row r="8" spans="1:11" ht="15.75" x14ac:dyDescent="0.25">
      <c r="A8" s="28">
        <v>2</v>
      </c>
      <c r="B8" s="29">
        <v>0.94</v>
      </c>
      <c r="C8" s="113">
        <f>+Dati!B28</f>
        <v>11000</v>
      </c>
      <c r="D8" s="30">
        <f t="shared" ref="D8:D12" si="0">+B8*C8</f>
        <v>10340</v>
      </c>
      <c r="E8" s="31">
        <f t="shared" ref="E8:E12" si="1">+B$4/D$13</f>
        <v>1.0067173725297252</v>
      </c>
      <c r="F8" s="25">
        <f t="shared" ref="F8:F12" si="2">+B8*E8</f>
        <v>0.94631433017794164</v>
      </c>
      <c r="G8" s="26"/>
      <c r="H8" s="27">
        <f t="shared" ref="H8:H12" si="3">+C8*F8</f>
        <v>10409.457631957359</v>
      </c>
    </row>
    <row r="9" spans="1:11" ht="15.75" x14ac:dyDescent="0.25">
      <c r="A9" s="28">
        <v>3</v>
      </c>
      <c r="B9" s="29">
        <v>1.05</v>
      </c>
      <c r="C9" s="113">
        <f>+Dati!B29</f>
        <v>10000</v>
      </c>
      <c r="D9" s="30">
        <f t="shared" si="0"/>
        <v>10500</v>
      </c>
      <c r="E9" s="31">
        <f t="shared" si="1"/>
        <v>1.0067173725297252</v>
      </c>
      <c r="F9" s="25">
        <f t="shared" si="2"/>
        <v>1.0570532411562115</v>
      </c>
      <c r="G9" s="26"/>
      <c r="H9" s="27">
        <f t="shared" si="3"/>
        <v>10570.532411562115</v>
      </c>
    </row>
    <row r="10" spans="1:11" ht="15.75" x14ac:dyDescent="0.25">
      <c r="A10" s="28">
        <v>4</v>
      </c>
      <c r="B10" s="29">
        <v>1.1399999999999999</v>
      </c>
      <c r="C10" s="113">
        <f>+Dati!B30</f>
        <v>9000</v>
      </c>
      <c r="D10" s="30">
        <f t="shared" si="0"/>
        <v>10260</v>
      </c>
      <c r="E10" s="31">
        <f t="shared" si="1"/>
        <v>1.0067173725297252</v>
      </c>
      <c r="F10" s="25">
        <f t="shared" si="2"/>
        <v>1.1476578046838866</v>
      </c>
      <c r="G10" s="26"/>
      <c r="H10" s="27">
        <f t="shared" si="3"/>
        <v>10328.92024215498</v>
      </c>
    </row>
    <row r="11" spans="1:11" ht="15.75" x14ac:dyDescent="0.25">
      <c r="A11" s="28">
        <v>5</v>
      </c>
      <c r="B11" s="29">
        <v>1.23</v>
      </c>
      <c r="C11" s="113">
        <f>+Dati!B31</f>
        <v>6000</v>
      </c>
      <c r="D11" s="30">
        <f t="shared" si="0"/>
        <v>7380</v>
      </c>
      <c r="E11" s="31">
        <f t="shared" si="1"/>
        <v>1.0067173725297252</v>
      </c>
      <c r="F11" s="25">
        <f t="shared" si="2"/>
        <v>1.2382623682115619</v>
      </c>
      <c r="G11" s="26"/>
      <c r="H11" s="27">
        <f t="shared" si="3"/>
        <v>7429.5742092693708</v>
      </c>
    </row>
    <row r="12" spans="1:11" ht="15.75" x14ac:dyDescent="0.25">
      <c r="A12" s="28" t="s">
        <v>15</v>
      </c>
      <c r="B12" s="29">
        <v>1.3</v>
      </c>
      <c r="C12" s="113">
        <f>+Dati!B32</f>
        <v>3000</v>
      </c>
      <c r="D12" s="30">
        <f t="shared" si="0"/>
        <v>3900</v>
      </c>
      <c r="E12" s="31">
        <f t="shared" si="1"/>
        <v>1.0067173725297252</v>
      </c>
      <c r="F12" s="25">
        <f t="shared" si="2"/>
        <v>1.3087325842886428</v>
      </c>
      <c r="G12" s="26"/>
      <c r="H12" s="27">
        <f t="shared" si="3"/>
        <v>3926.1977528659286</v>
      </c>
    </row>
    <row r="13" spans="1:11" x14ac:dyDescent="0.25">
      <c r="A13" s="8"/>
      <c r="B13" s="8"/>
      <c r="C13" s="32" t="s">
        <v>16</v>
      </c>
      <c r="D13" s="146">
        <f>SUM(D7:D12)</f>
        <v>48780</v>
      </c>
      <c r="E13" s="8"/>
      <c r="F13" s="8"/>
      <c r="G13" s="8"/>
      <c r="H13" s="34">
        <f>SUM(H7:H12)</f>
        <v>49107.673431999989</v>
      </c>
    </row>
    <row r="14" spans="1:11" x14ac:dyDescent="0.25">
      <c r="H14" s="94" t="str">
        <f>+IF(H13=B4,"Verificato","non verificato")</f>
        <v>Verificato</v>
      </c>
    </row>
    <row r="16" spans="1:11" ht="26.25" x14ac:dyDescent="0.4">
      <c r="A16" s="7" t="s">
        <v>68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9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8"/>
    </row>
    <row r="19" spans="1:11" ht="15.75" x14ac:dyDescent="0.25">
      <c r="A19" s="9" t="s">
        <v>18</v>
      </c>
      <c r="C19" s="39">
        <f>+Dati!G17</f>
        <v>63827.495719999992</v>
      </c>
      <c r="D19" s="10"/>
      <c r="E19" s="10"/>
      <c r="F19" s="10"/>
      <c r="G19" s="10"/>
      <c r="H19" s="10"/>
      <c r="I19" s="10"/>
      <c r="J19" s="10"/>
      <c r="K19" s="8"/>
    </row>
    <row r="20" spans="1:11" ht="15.75" x14ac:dyDescent="0.25">
      <c r="A20" s="9" t="s">
        <v>17</v>
      </c>
      <c r="B20" s="11"/>
      <c r="C20" s="35">
        <f>+Dati!B17</f>
        <v>120279.4</v>
      </c>
      <c r="D20" s="10"/>
      <c r="E20" s="10"/>
      <c r="F20" s="10"/>
      <c r="G20" s="10"/>
      <c r="H20" s="10"/>
      <c r="I20" s="10"/>
      <c r="J20" s="10"/>
      <c r="K20" s="8"/>
    </row>
    <row r="21" spans="1:11" ht="15.75" x14ac:dyDescent="0.25">
      <c r="A21" s="9" t="s">
        <v>19</v>
      </c>
      <c r="B21" s="11"/>
      <c r="C21" s="112">
        <f>+C19/C20</f>
        <v>0.53066024373250942</v>
      </c>
      <c r="D21" s="10"/>
      <c r="E21" s="10"/>
      <c r="F21" s="10"/>
      <c r="G21" s="10"/>
      <c r="H21" s="10"/>
      <c r="I21" s="10"/>
      <c r="J21" s="10"/>
      <c r="K21" s="8"/>
    </row>
    <row r="22" spans="1:11" ht="15.75" x14ac:dyDescent="0.25">
      <c r="A22" s="9" t="s">
        <v>26</v>
      </c>
      <c r="B22" s="11"/>
      <c r="C22" s="148">
        <f>+C20/G31</f>
        <v>145.35274924471298</v>
      </c>
      <c r="D22" s="10"/>
      <c r="E22" s="10"/>
      <c r="F22" s="10"/>
      <c r="G22" s="10"/>
      <c r="H22" s="10"/>
      <c r="I22" s="10"/>
      <c r="J22" s="10"/>
      <c r="K22" s="8"/>
    </row>
    <row r="23" spans="1:11" ht="16.5" thickBot="1" x14ac:dyDescent="0.3">
      <c r="A23" s="11"/>
      <c r="B23" s="10"/>
      <c r="C23" s="10"/>
      <c r="D23" s="13" t="s">
        <v>29</v>
      </c>
      <c r="E23" s="10"/>
      <c r="F23" s="13"/>
      <c r="G23" s="10"/>
      <c r="H23" s="10"/>
      <c r="I23" s="37" t="s">
        <v>75</v>
      </c>
      <c r="J23" s="10"/>
      <c r="K23" s="8"/>
    </row>
    <row r="24" spans="1:11" ht="16.5" thickBot="1" x14ac:dyDescent="0.3">
      <c r="A24" s="14" t="s">
        <v>8</v>
      </c>
      <c r="B24" s="15" t="s">
        <v>20</v>
      </c>
      <c r="C24" s="15" t="s">
        <v>21</v>
      </c>
      <c r="D24" s="15" t="s">
        <v>22</v>
      </c>
      <c r="E24" s="15" t="s">
        <v>23</v>
      </c>
      <c r="F24" s="15" t="s">
        <v>24</v>
      </c>
      <c r="G24" s="16" t="s">
        <v>25</v>
      </c>
      <c r="H24" s="16" t="s">
        <v>26</v>
      </c>
      <c r="I24" s="19" t="s">
        <v>14</v>
      </c>
      <c r="J24" s="18"/>
      <c r="K24" s="8"/>
    </row>
    <row r="25" spans="1:11" ht="15.75" x14ac:dyDescent="0.25">
      <c r="A25" s="20"/>
      <c r="B25" s="21">
        <v>0.6</v>
      </c>
      <c r="C25" s="21">
        <v>1</v>
      </c>
      <c r="D25" s="91">
        <v>0.5</v>
      </c>
      <c r="E25" s="21">
        <f>+B25+D25*(C25-B25)</f>
        <v>0.8</v>
      </c>
      <c r="F25" s="114">
        <f>+Dati!C27</f>
        <v>100</v>
      </c>
      <c r="G25" s="22">
        <f>+E25*F25</f>
        <v>80</v>
      </c>
      <c r="H25" s="149">
        <f>+E25*C$22*C$21</f>
        <v>61.706340273111778</v>
      </c>
      <c r="I25" s="150">
        <f>+F25*H25</f>
        <v>6170.6340273111782</v>
      </c>
      <c r="J25" s="26"/>
      <c r="K25" s="8"/>
    </row>
    <row r="26" spans="1:11" ht="15.75" x14ac:dyDescent="0.25">
      <c r="A26" s="28">
        <v>2</v>
      </c>
      <c r="B26" s="29">
        <v>1.4</v>
      </c>
      <c r="C26" s="29">
        <v>1.8</v>
      </c>
      <c r="D26" s="91">
        <v>0.5</v>
      </c>
      <c r="E26" s="21">
        <f t="shared" ref="E26:E30" si="4">+B26+D26*(C26-B26)</f>
        <v>1.6</v>
      </c>
      <c r="F26" s="114">
        <f>+Dati!C28</f>
        <v>110</v>
      </c>
      <c r="G26" s="22">
        <f t="shared" ref="G26:G30" si="5">+E26*F26</f>
        <v>176</v>
      </c>
      <c r="H26" s="149">
        <f t="shared" ref="H26:H30" si="6">+E26*C$22*C$21</f>
        <v>123.41268054622356</v>
      </c>
      <c r="I26" s="150">
        <f t="shared" ref="I26:I30" si="7">+F26*H26</f>
        <v>13575.394860084591</v>
      </c>
      <c r="J26" s="26"/>
      <c r="K26" s="8"/>
    </row>
    <row r="27" spans="1:11" ht="15.75" x14ac:dyDescent="0.25">
      <c r="A27" s="28">
        <v>3</v>
      </c>
      <c r="B27" s="29">
        <v>1.8</v>
      </c>
      <c r="C27" s="29">
        <v>2.2999999999999998</v>
      </c>
      <c r="D27" s="91">
        <v>0.5</v>
      </c>
      <c r="E27" s="21">
        <f t="shared" si="4"/>
        <v>2.0499999999999998</v>
      </c>
      <c r="F27" s="114">
        <f>+Dati!C29</f>
        <v>90</v>
      </c>
      <c r="G27" s="22">
        <f t="shared" si="5"/>
        <v>184.49999999999997</v>
      </c>
      <c r="H27" s="149">
        <f t="shared" si="6"/>
        <v>158.12249694984888</v>
      </c>
      <c r="I27" s="150">
        <f t="shared" si="7"/>
        <v>14231.024725486399</v>
      </c>
      <c r="J27" s="26"/>
      <c r="K27" s="8"/>
    </row>
    <row r="28" spans="1:11" ht="15.75" x14ac:dyDescent="0.25">
      <c r="A28" s="28">
        <v>4</v>
      </c>
      <c r="B28" s="29">
        <v>2.2000000000000002</v>
      </c>
      <c r="C28" s="29">
        <v>3</v>
      </c>
      <c r="D28" s="91">
        <v>0.5</v>
      </c>
      <c r="E28" s="21">
        <f t="shared" si="4"/>
        <v>2.6</v>
      </c>
      <c r="F28" s="114">
        <f>+Dati!C30</f>
        <v>70</v>
      </c>
      <c r="G28" s="22">
        <f t="shared" si="5"/>
        <v>182</v>
      </c>
      <c r="H28" s="149">
        <f t="shared" si="6"/>
        <v>200.54560588761328</v>
      </c>
      <c r="I28" s="150">
        <f t="shared" si="7"/>
        <v>14038.19241213293</v>
      </c>
      <c r="J28" s="26"/>
      <c r="K28" s="8"/>
    </row>
    <row r="29" spans="1:11" ht="15.75" x14ac:dyDescent="0.25">
      <c r="A29" s="28">
        <v>5</v>
      </c>
      <c r="B29" s="29">
        <v>2.9</v>
      </c>
      <c r="C29" s="29">
        <v>3.6</v>
      </c>
      <c r="D29" s="91">
        <v>0.5</v>
      </c>
      <c r="E29" s="21">
        <f t="shared" si="4"/>
        <v>3.25</v>
      </c>
      <c r="F29" s="114">
        <f>+Dati!C31</f>
        <v>40</v>
      </c>
      <c r="G29" s="22">
        <f t="shared" si="5"/>
        <v>130</v>
      </c>
      <c r="H29" s="149">
        <f t="shared" si="6"/>
        <v>250.68200735951655</v>
      </c>
      <c r="I29" s="150">
        <f t="shared" si="7"/>
        <v>10027.280294380662</v>
      </c>
      <c r="J29" s="26"/>
      <c r="K29" s="8"/>
    </row>
    <row r="30" spans="1:11" ht="15.75" x14ac:dyDescent="0.25">
      <c r="A30" s="28" t="s">
        <v>15</v>
      </c>
      <c r="B30" s="29">
        <v>3.4</v>
      </c>
      <c r="C30" s="29">
        <v>4.0999999999999996</v>
      </c>
      <c r="D30" s="91">
        <v>0.5</v>
      </c>
      <c r="E30" s="21">
        <f t="shared" si="4"/>
        <v>3.75</v>
      </c>
      <c r="F30" s="114">
        <f>+Dati!C32</f>
        <v>20</v>
      </c>
      <c r="G30" s="22">
        <f t="shared" si="5"/>
        <v>75</v>
      </c>
      <c r="H30" s="149">
        <f t="shared" si="6"/>
        <v>289.24847003021142</v>
      </c>
      <c r="I30" s="150">
        <f t="shared" si="7"/>
        <v>5784.9694006042282</v>
      </c>
      <c r="J30" s="26"/>
      <c r="K30" s="8"/>
    </row>
    <row r="31" spans="1:11" x14ac:dyDescent="0.25">
      <c r="A31" s="8"/>
      <c r="B31" s="8"/>
      <c r="C31" s="8"/>
      <c r="D31" s="8"/>
      <c r="E31" s="8"/>
      <c r="F31" s="32" t="s">
        <v>16</v>
      </c>
      <c r="G31" s="38">
        <f>SUM(G25:G30)</f>
        <v>827.5</v>
      </c>
      <c r="H31" s="33"/>
      <c r="I31" s="151">
        <f>SUM(I25:I30)</f>
        <v>63827.495719999984</v>
      </c>
      <c r="J31" s="8"/>
      <c r="K31" s="8"/>
    </row>
    <row r="32" spans="1:11" x14ac:dyDescent="0.25">
      <c r="I32" s="152" t="str">
        <f>+IF(I31=C19,"Verificato","non verificato")</f>
        <v>Verificato</v>
      </c>
      <c r="K32" s="8"/>
    </row>
  </sheetData>
  <mergeCells count="1"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5"/>
  <sheetViews>
    <sheetView topLeftCell="A31" workbookViewId="0">
      <selection activeCell="B55" sqref="B55"/>
    </sheetView>
  </sheetViews>
  <sheetFormatPr defaultRowHeight="15" x14ac:dyDescent="0.25"/>
  <cols>
    <col min="1" max="1" width="5" customWidth="1"/>
    <col min="2" max="2" width="64.7109375" customWidth="1"/>
    <col min="3" max="3" width="11.42578125" customWidth="1"/>
    <col min="7" max="7" width="10.140625" customWidth="1"/>
    <col min="8" max="8" width="11.85546875" customWidth="1"/>
    <col min="9" max="9" width="10.42578125" customWidth="1"/>
    <col min="10" max="10" width="3.42578125" customWidth="1"/>
    <col min="11" max="11" width="14.5703125" customWidth="1"/>
  </cols>
  <sheetData>
    <row r="1" spans="1:11" ht="26.25" x14ac:dyDescent="0.4">
      <c r="A1" s="7" t="s">
        <v>73</v>
      </c>
    </row>
    <row r="3" spans="1:11" ht="21" x14ac:dyDescent="0.35">
      <c r="A3" s="190" t="s">
        <v>72</v>
      </c>
      <c r="B3" s="191"/>
      <c r="C3" s="191"/>
      <c r="D3" s="191"/>
      <c r="E3" s="8"/>
      <c r="F3" s="8"/>
      <c r="G3" s="8"/>
      <c r="H3" s="8"/>
      <c r="I3" s="8"/>
      <c r="J3" s="8"/>
      <c r="K3" s="8"/>
    </row>
    <row r="4" spans="1:11" x14ac:dyDescent="0.25">
      <c r="A4" s="8"/>
      <c r="B4" s="36" t="s">
        <v>66</v>
      </c>
      <c r="C4" s="92">
        <f>+Dati!D18</f>
        <v>52962.326567999997</v>
      </c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36" t="s">
        <v>1</v>
      </c>
      <c r="C5" s="92">
        <f>+H44</f>
        <v>15819.25</v>
      </c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36" t="s">
        <v>27</v>
      </c>
      <c r="C6" s="8">
        <f>+C4/H44</f>
        <v>3.3479669749197969</v>
      </c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36" t="s">
        <v>28</v>
      </c>
      <c r="C7" s="40">
        <v>1</v>
      </c>
      <c r="D7" s="8"/>
      <c r="E7" s="8"/>
      <c r="F7" s="8"/>
      <c r="G7" s="8"/>
      <c r="H7" s="8"/>
      <c r="I7" s="8"/>
      <c r="J7" s="8"/>
      <c r="K7" s="8"/>
    </row>
    <row r="8" spans="1:11" ht="15.75" thickBot="1" x14ac:dyDescent="0.3">
      <c r="A8" s="8"/>
      <c r="B8" s="33"/>
      <c r="C8" s="8"/>
      <c r="D8" s="8"/>
      <c r="E8" s="13" t="s">
        <v>29</v>
      </c>
      <c r="F8" s="8"/>
      <c r="G8" s="13"/>
      <c r="H8" s="8"/>
      <c r="I8" s="37" t="s">
        <v>30</v>
      </c>
      <c r="J8" s="37"/>
      <c r="K8" s="8"/>
    </row>
    <row r="9" spans="1:11" ht="15.75" thickBot="1" x14ac:dyDescent="0.3">
      <c r="A9" s="41"/>
      <c r="B9" s="42" t="s">
        <v>31</v>
      </c>
      <c r="C9" s="42" t="s">
        <v>107</v>
      </c>
      <c r="D9" s="42" t="s">
        <v>108</v>
      </c>
      <c r="E9" s="43" t="s">
        <v>22</v>
      </c>
      <c r="F9" s="44" t="s">
        <v>32</v>
      </c>
      <c r="G9" s="50" t="s">
        <v>33</v>
      </c>
      <c r="H9" s="44" t="s">
        <v>34</v>
      </c>
      <c r="I9" s="45" t="s">
        <v>35</v>
      </c>
      <c r="J9" s="44"/>
      <c r="K9" s="44" t="s">
        <v>14</v>
      </c>
    </row>
    <row r="10" spans="1:11" x14ac:dyDescent="0.25">
      <c r="A10" s="46">
        <v>1</v>
      </c>
      <c r="B10" s="51" t="str">
        <f>+Dati!B39</f>
        <v>Musei, biblioteche, scuole, associazioni, luoghi di culto</v>
      </c>
      <c r="C10" s="52">
        <v>0.4</v>
      </c>
      <c r="D10" s="52">
        <v>0.67</v>
      </c>
      <c r="E10" s="53">
        <f>+Dati!H39</f>
        <v>0.5</v>
      </c>
      <c r="F10" s="54">
        <f t="shared" ref="F10:F43" si="0">+C10+E10*(D10-C10)</f>
        <v>0.53500000000000003</v>
      </c>
      <c r="G10" s="101">
        <f>+Dati!G39</f>
        <v>200</v>
      </c>
      <c r="H10" s="55">
        <f>+F10*G10</f>
        <v>107</v>
      </c>
      <c r="I10" s="165">
        <f>+F10*$C$6</f>
        <v>1.7911623315820915</v>
      </c>
      <c r="J10" s="67"/>
      <c r="K10" s="63">
        <f>+I10*G10</f>
        <v>358.23246631641831</v>
      </c>
    </row>
    <row r="11" spans="1:11" x14ac:dyDescent="0.25">
      <c r="A11" s="48">
        <v>2</v>
      </c>
      <c r="B11" s="51" t="str">
        <f>+Dati!B40</f>
        <v>Cinematografi e teatri</v>
      </c>
      <c r="C11" s="56">
        <v>0.3</v>
      </c>
      <c r="D11" s="56">
        <v>0.43</v>
      </c>
      <c r="E11" s="53">
        <f>+Dati!H40</f>
        <v>0.5</v>
      </c>
      <c r="F11" s="57">
        <f t="shared" si="0"/>
        <v>0.36499999999999999</v>
      </c>
      <c r="G11" s="101">
        <f>+Dati!G40</f>
        <v>400</v>
      </c>
      <c r="H11" s="58">
        <f t="shared" ref="H11:H43" si="1">+F11*G11</f>
        <v>146</v>
      </c>
      <c r="I11" s="166">
        <f t="shared" ref="I11:I43" si="2">+F11*$C$6</f>
        <v>1.2220079458457258</v>
      </c>
      <c r="J11" s="68"/>
      <c r="K11" s="64">
        <f t="shared" ref="K11:K43" si="3">+I11*G11</f>
        <v>488.80317833829031</v>
      </c>
    </row>
    <row r="12" spans="1:11" x14ac:dyDescent="0.25">
      <c r="A12" s="46">
        <v>3</v>
      </c>
      <c r="B12" s="51" t="str">
        <f>+Dati!B41</f>
        <v>Autorimesse e magazzini senza alcuna vendita diretta</v>
      </c>
      <c r="C12" s="56">
        <v>0.51</v>
      </c>
      <c r="D12" s="56">
        <v>0.6</v>
      </c>
      <c r="E12" s="53">
        <f>+Dati!H41</f>
        <v>0.5</v>
      </c>
      <c r="F12" s="57">
        <f t="shared" si="0"/>
        <v>0.55499999999999994</v>
      </c>
      <c r="G12" s="101">
        <f>+Dati!G41</f>
        <v>500</v>
      </c>
      <c r="H12" s="58">
        <f t="shared" si="1"/>
        <v>277.49999999999994</v>
      </c>
      <c r="I12" s="166">
        <f t="shared" si="2"/>
        <v>1.8581216710804871</v>
      </c>
      <c r="J12" s="68"/>
      <c r="K12" s="64">
        <f t="shared" si="3"/>
        <v>929.0608355402436</v>
      </c>
    </row>
    <row r="13" spans="1:11" x14ac:dyDescent="0.25">
      <c r="A13" s="48">
        <v>4</v>
      </c>
      <c r="B13" s="51" t="str">
        <f>+Dati!B42</f>
        <v>Campeggi, distributori carburanti, impianti sportivi</v>
      </c>
      <c r="C13" s="56">
        <v>0.76</v>
      </c>
      <c r="D13" s="56">
        <v>0.88</v>
      </c>
      <c r="E13" s="53">
        <f>+Dati!H42</f>
        <v>0.5</v>
      </c>
      <c r="F13" s="57">
        <f t="shared" si="0"/>
        <v>0.82000000000000006</v>
      </c>
      <c r="G13" s="101">
        <f>+Dati!G42</f>
        <v>500</v>
      </c>
      <c r="H13" s="58">
        <f t="shared" si="1"/>
        <v>410.00000000000006</v>
      </c>
      <c r="I13" s="166">
        <f t="shared" si="2"/>
        <v>2.7453329194342335</v>
      </c>
      <c r="J13" s="68"/>
      <c r="K13" s="64">
        <f t="shared" si="3"/>
        <v>1372.6664597171168</v>
      </c>
    </row>
    <row r="14" spans="1:11" x14ac:dyDescent="0.25">
      <c r="A14" s="46">
        <v>5</v>
      </c>
      <c r="B14" s="51" t="str">
        <f>+Dati!B43</f>
        <v>Stabilimenti balneari</v>
      </c>
      <c r="C14" s="56">
        <v>0.38</v>
      </c>
      <c r="D14" s="56">
        <v>0.64</v>
      </c>
      <c r="E14" s="53">
        <f>+Dati!H43</f>
        <v>0.5</v>
      </c>
      <c r="F14" s="57">
        <f t="shared" si="0"/>
        <v>0.51</v>
      </c>
      <c r="G14" s="101">
        <f>+Dati!G43</f>
        <v>200</v>
      </c>
      <c r="H14" s="58">
        <f t="shared" si="1"/>
        <v>102</v>
      </c>
      <c r="I14" s="166">
        <f t="shared" si="2"/>
        <v>1.7074631572090964</v>
      </c>
      <c r="J14" s="68"/>
      <c r="K14" s="64">
        <f t="shared" si="3"/>
        <v>341.4926314418193</v>
      </c>
    </row>
    <row r="15" spans="1:11" x14ac:dyDescent="0.25">
      <c r="A15" s="48">
        <v>6</v>
      </c>
      <c r="B15" s="51" t="str">
        <f>+Dati!B44</f>
        <v>Esposizioni, autosaloni</v>
      </c>
      <c r="C15" s="56">
        <v>0.34</v>
      </c>
      <c r="D15" s="56">
        <v>0.51</v>
      </c>
      <c r="E15" s="53">
        <f>+Dati!H44</f>
        <v>0.5</v>
      </c>
      <c r="F15" s="57">
        <f t="shared" si="0"/>
        <v>0.42500000000000004</v>
      </c>
      <c r="G15" s="101">
        <f>+Dati!G44</f>
        <v>200</v>
      </c>
      <c r="H15" s="58">
        <f t="shared" si="1"/>
        <v>85.000000000000014</v>
      </c>
      <c r="I15" s="166">
        <f t="shared" si="2"/>
        <v>1.4228859643409137</v>
      </c>
      <c r="J15" s="68"/>
      <c r="K15" s="64">
        <f t="shared" si="3"/>
        <v>284.57719286818275</v>
      </c>
    </row>
    <row r="16" spans="1:11" x14ac:dyDescent="0.25">
      <c r="A16" s="46">
        <v>7</v>
      </c>
      <c r="B16" s="51" t="str">
        <f>+Dati!B45</f>
        <v>Alberghi con ristorante</v>
      </c>
      <c r="C16" s="56">
        <v>1.2</v>
      </c>
      <c r="D16" s="56">
        <v>1.64</v>
      </c>
      <c r="E16" s="53">
        <f>+Dati!H45</f>
        <v>0.5</v>
      </c>
      <c r="F16" s="57">
        <f t="shared" si="0"/>
        <v>1.42</v>
      </c>
      <c r="G16" s="101">
        <f>+Dati!G45</f>
        <v>200</v>
      </c>
      <c r="H16" s="58">
        <f t="shared" si="1"/>
        <v>284</v>
      </c>
      <c r="I16" s="166">
        <f t="shared" si="2"/>
        <v>4.7541131043861116</v>
      </c>
      <c r="J16" s="68"/>
      <c r="K16" s="64">
        <f t="shared" si="3"/>
        <v>950.82262087722233</v>
      </c>
    </row>
    <row r="17" spans="1:11" x14ac:dyDescent="0.25">
      <c r="A17" s="48">
        <v>8</v>
      </c>
      <c r="B17" s="51" t="str">
        <f>+Dati!B46</f>
        <v>Alberghi senza ristorante</v>
      </c>
      <c r="C17" s="56">
        <v>0.95</v>
      </c>
      <c r="D17" s="56">
        <v>1.08</v>
      </c>
      <c r="E17" s="53">
        <f>+Dati!H46</f>
        <v>0.5</v>
      </c>
      <c r="F17" s="57">
        <f t="shared" si="0"/>
        <v>1.0150000000000001</v>
      </c>
      <c r="G17" s="101">
        <f>+Dati!G46</f>
        <v>200</v>
      </c>
      <c r="H17" s="58">
        <f t="shared" si="1"/>
        <v>203.00000000000003</v>
      </c>
      <c r="I17" s="166">
        <f t="shared" si="2"/>
        <v>3.3981864795435941</v>
      </c>
      <c r="J17" s="68"/>
      <c r="K17" s="64">
        <f t="shared" si="3"/>
        <v>679.63729590871878</v>
      </c>
    </row>
    <row r="18" spans="1:11" x14ac:dyDescent="0.25">
      <c r="A18" s="46">
        <v>9</v>
      </c>
      <c r="B18" s="51" t="str">
        <f>+Dati!B47</f>
        <v>Case di cura e riposo</v>
      </c>
      <c r="C18" s="56">
        <v>1</v>
      </c>
      <c r="D18" s="56">
        <v>1.25</v>
      </c>
      <c r="E18" s="53">
        <f>+Dati!H47</f>
        <v>0.5</v>
      </c>
      <c r="F18" s="57">
        <f t="shared" si="0"/>
        <v>1.125</v>
      </c>
      <c r="G18" s="101">
        <f>+Dati!G47</f>
        <v>200</v>
      </c>
      <c r="H18" s="58">
        <f t="shared" si="1"/>
        <v>225</v>
      </c>
      <c r="I18" s="166">
        <f t="shared" si="2"/>
        <v>3.7664628467847714</v>
      </c>
      <c r="J18" s="68"/>
      <c r="K18" s="64">
        <f t="shared" si="3"/>
        <v>753.29256935695423</v>
      </c>
    </row>
    <row r="19" spans="1:11" x14ac:dyDescent="0.25">
      <c r="A19" s="48">
        <v>10</v>
      </c>
      <c r="B19" s="51" t="str">
        <f>+Dati!B48</f>
        <v>Ospedale</v>
      </c>
      <c r="C19" s="56">
        <v>1.07</v>
      </c>
      <c r="D19" s="56">
        <v>1.29</v>
      </c>
      <c r="E19" s="53">
        <f>+Dati!H48</f>
        <v>0.5</v>
      </c>
      <c r="F19" s="57">
        <f t="shared" si="0"/>
        <v>1.1800000000000002</v>
      </c>
      <c r="G19" s="101">
        <f>+Dati!G48</f>
        <v>300</v>
      </c>
      <c r="H19" s="58">
        <f t="shared" si="1"/>
        <v>354.00000000000006</v>
      </c>
      <c r="I19" s="166">
        <f t="shared" si="2"/>
        <v>3.9506010304053607</v>
      </c>
      <c r="J19" s="68"/>
      <c r="K19" s="64">
        <f t="shared" si="3"/>
        <v>1185.1803091216082</v>
      </c>
    </row>
    <row r="20" spans="1:11" x14ac:dyDescent="0.25">
      <c r="A20" s="46">
        <v>11</v>
      </c>
      <c r="B20" s="51" t="str">
        <f>+Dati!B49</f>
        <v>Uffici, agenzie, studi professionali</v>
      </c>
      <c r="C20" s="56">
        <v>1.07</v>
      </c>
      <c r="D20" s="56">
        <v>1.52</v>
      </c>
      <c r="E20" s="53">
        <f>+Dati!H49</f>
        <v>0.5</v>
      </c>
      <c r="F20" s="57">
        <f t="shared" si="0"/>
        <v>1.2949999999999999</v>
      </c>
      <c r="G20" s="101">
        <f>+Dati!G49</f>
        <v>400</v>
      </c>
      <c r="H20" s="58">
        <f t="shared" si="1"/>
        <v>518</v>
      </c>
      <c r="I20" s="166">
        <f t="shared" si="2"/>
        <v>4.3356172325211366</v>
      </c>
      <c r="J20" s="68"/>
      <c r="K20" s="64">
        <f t="shared" si="3"/>
        <v>1734.2468930084547</v>
      </c>
    </row>
    <row r="21" spans="1:11" x14ac:dyDescent="0.25">
      <c r="A21" s="48">
        <v>12</v>
      </c>
      <c r="B21" s="51" t="str">
        <f>+Dati!B50</f>
        <v>Banche ed istituti di eredito</v>
      </c>
      <c r="C21" s="56">
        <v>0.55000000000000004</v>
      </c>
      <c r="D21" s="56">
        <v>0.61</v>
      </c>
      <c r="E21" s="53">
        <f>+Dati!H50</f>
        <v>0.5</v>
      </c>
      <c r="F21" s="57">
        <f t="shared" si="0"/>
        <v>0.58000000000000007</v>
      </c>
      <c r="G21" s="101">
        <f>+Dati!G50</f>
        <v>250</v>
      </c>
      <c r="H21" s="58">
        <f t="shared" si="1"/>
        <v>145.00000000000003</v>
      </c>
      <c r="I21" s="166">
        <f t="shared" si="2"/>
        <v>1.9418208454534824</v>
      </c>
      <c r="J21" s="68"/>
      <c r="K21" s="64">
        <f t="shared" si="3"/>
        <v>485.45521136337061</v>
      </c>
    </row>
    <row r="22" spans="1:11" ht="30" x14ac:dyDescent="0.25">
      <c r="A22" s="46">
        <v>13</v>
      </c>
      <c r="B22" s="51" t="str">
        <f>+Dati!B51</f>
        <v>Negozi abbigliamento, calzature, libreria, cartoleria, ferramenta, e altri beni durevoli</v>
      </c>
      <c r="C22" s="56">
        <v>0.99</v>
      </c>
      <c r="D22" s="56">
        <v>1.41</v>
      </c>
      <c r="E22" s="53">
        <f>+Dati!H51</f>
        <v>0.5</v>
      </c>
      <c r="F22" s="57">
        <f t="shared" si="0"/>
        <v>1.2</v>
      </c>
      <c r="G22" s="101">
        <f>+Dati!G51</f>
        <v>300</v>
      </c>
      <c r="H22" s="58">
        <f t="shared" si="1"/>
        <v>360</v>
      </c>
      <c r="I22" s="166">
        <f t="shared" si="2"/>
        <v>4.0175603699037561</v>
      </c>
      <c r="J22" s="68"/>
      <c r="K22" s="64">
        <f t="shared" si="3"/>
        <v>1205.2681109711268</v>
      </c>
    </row>
    <row r="23" spans="1:11" x14ac:dyDescent="0.25">
      <c r="A23" s="48">
        <v>14</v>
      </c>
      <c r="B23" s="51" t="str">
        <f>+Dati!B52</f>
        <v>edicola, farmacia, tabaccaio, plurilicenze</v>
      </c>
      <c r="C23" s="56">
        <v>1.1100000000000001</v>
      </c>
      <c r="D23" s="56">
        <v>1.8</v>
      </c>
      <c r="E23" s="53">
        <f>+Dati!H52</f>
        <v>0.5</v>
      </c>
      <c r="F23" s="57">
        <f t="shared" si="0"/>
        <v>1.4550000000000001</v>
      </c>
      <c r="G23" s="101">
        <f>+Dati!G52</f>
        <v>300</v>
      </c>
      <c r="H23" s="58">
        <f t="shared" si="1"/>
        <v>436.5</v>
      </c>
      <c r="I23" s="166">
        <f t="shared" si="2"/>
        <v>4.871291948508305</v>
      </c>
      <c r="J23" s="68"/>
      <c r="K23" s="64">
        <f t="shared" si="3"/>
        <v>1461.3875845524915</v>
      </c>
    </row>
    <row r="24" spans="1:11" ht="30" x14ac:dyDescent="0.25">
      <c r="A24" s="46">
        <v>15</v>
      </c>
      <c r="B24" s="51" t="str">
        <f>+Dati!B53</f>
        <v>Negozi particolari quali filatelia, tende e tessuti, tappeti, cappelli e ombrelli, antiquariato</v>
      </c>
      <c r="C24" s="56">
        <v>0.6</v>
      </c>
      <c r="D24" s="56">
        <v>0.83</v>
      </c>
      <c r="E24" s="53">
        <f>+Dati!H53</f>
        <v>0.5</v>
      </c>
      <c r="F24" s="57">
        <f t="shared" si="0"/>
        <v>0.71499999999999997</v>
      </c>
      <c r="G24" s="101">
        <f>+Dati!G53</f>
        <v>300</v>
      </c>
      <c r="H24" s="58">
        <f t="shared" si="1"/>
        <v>214.5</v>
      </c>
      <c r="I24" s="166">
        <f t="shared" si="2"/>
        <v>2.3937963870676549</v>
      </c>
      <c r="J24" s="68"/>
      <c r="K24" s="64">
        <f t="shared" si="3"/>
        <v>718.13891612029647</v>
      </c>
    </row>
    <row r="25" spans="1:11" x14ac:dyDescent="0.25">
      <c r="A25" s="48">
        <v>16</v>
      </c>
      <c r="B25" s="51" t="str">
        <f>+Dati!B54</f>
        <v xml:space="preserve">Banchi di mercato beni durevoli </v>
      </c>
      <c r="C25" s="56">
        <v>1.0900000000000001</v>
      </c>
      <c r="D25" s="56">
        <v>1.78</v>
      </c>
      <c r="E25" s="53">
        <f>+Dati!H54</f>
        <v>0.5</v>
      </c>
      <c r="F25" s="57">
        <f t="shared" si="0"/>
        <v>1.4350000000000001</v>
      </c>
      <c r="G25" s="101">
        <f>+Dati!G54</f>
        <v>200</v>
      </c>
      <c r="H25" s="58">
        <f t="shared" si="1"/>
        <v>287</v>
      </c>
      <c r="I25" s="166">
        <f t="shared" si="2"/>
        <v>4.8043326090099088</v>
      </c>
      <c r="J25" s="68"/>
      <c r="K25" s="64">
        <f t="shared" si="3"/>
        <v>960.86652180198178</v>
      </c>
    </row>
    <row r="26" spans="1:11" x14ac:dyDescent="0.25">
      <c r="A26" s="46"/>
      <c r="B26" s="51" t="str">
        <f>+Dati!B55</f>
        <v xml:space="preserve"> - idem utenze giornaliere</v>
      </c>
      <c r="C26" s="59">
        <f>+C25*(1+$C$7)</f>
        <v>2.1800000000000002</v>
      </c>
      <c r="D26" s="59">
        <f>+D25*(1+$C$7)</f>
        <v>3.56</v>
      </c>
      <c r="E26" s="53">
        <f>+Dati!H55</f>
        <v>0.5</v>
      </c>
      <c r="F26" s="60">
        <f t="shared" si="0"/>
        <v>2.87</v>
      </c>
      <c r="G26" s="102">
        <f>+Dati!G55</f>
        <v>100</v>
      </c>
      <c r="H26" s="61">
        <f t="shared" si="1"/>
        <v>287</v>
      </c>
      <c r="I26" s="166">
        <f t="shared" si="2"/>
        <v>9.6086652180198175</v>
      </c>
      <c r="J26" s="68"/>
      <c r="K26" s="61">
        <f t="shared" si="3"/>
        <v>960.86652180198178</v>
      </c>
    </row>
    <row r="27" spans="1:11" x14ac:dyDescent="0.25">
      <c r="A27" s="46">
        <v>17</v>
      </c>
      <c r="B27" s="51" t="str">
        <f>+Dati!B56</f>
        <v>Attività artigianali tipo botteghe: Parrucchiere, barbiere, estetista</v>
      </c>
      <c r="C27" s="56">
        <v>1.0900000000000001</v>
      </c>
      <c r="D27" s="56">
        <v>1.48</v>
      </c>
      <c r="E27" s="53">
        <f>+Dati!H56</f>
        <v>0.5</v>
      </c>
      <c r="F27" s="57">
        <f t="shared" si="0"/>
        <v>1.2850000000000001</v>
      </c>
      <c r="G27" s="101">
        <f>+Dati!G56</f>
        <v>400</v>
      </c>
      <c r="H27" s="58">
        <f t="shared" si="1"/>
        <v>514</v>
      </c>
      <c r="I27" s="166">
        <f t="shared" si="2"/>
        <v>4.3021375627719394</v>
      </c>
      <c r="J27" s="68"/>
      <c r="K27" s="64">
        <f t="shared" si="3"/>
        <v>1720.8550251087759</v>
      </c>
    </row>
    <row r="28" spans="1:11" ht="30" x14ac:dyDescent="0.25">
      <c r="A28" s="48">
        <v>18</v>
      </c>
      <c r="B28" s="51" t="str">
        <f>+Dati!B57</f>
        <v>Attività artigianali tipo botteghe: falegname, idraulico, fabbro, elettricista</v>
      </c>
      <c r="C28" s="56">
        <v>0.82</v>
      </c>
      <c r="D28" s="56">
        <v>1.03</v>
      </c>
      <c r="E28" s="53">
        <f>+Dati!H57</f>
        <v>0.5</v>
      </c>
      <c r="F28" s="57">
        <f t="shared" si="0"/>
        <v>0.92500000000000004</v>
      </c>
      <c r="G28" s="101">
        <f>+Dati!G57</f>
        <v>300</v>
      </c>
      <c r="H28" s="58">
        <f t="shared" si="1"/>
        <v>277.5</v>
      </c>
      <c r="I28" s="166">
        <f t="shared" si="2"/>
        <v>3.0968694518008122</v>
      </c>
      <c r="J28" s="68"/>
      <c r="K28" s="64">
        <f t="shared" si="3"/>
        <v>929.0608355402436</v>
      </c>
    </row>
    <row r="29" spans="1:11" x14ac:dyDescent="0.25">
      <c r="A29" s="46">
        <v>19</v>
      </c>
      <c r="B29" s="51" t="str">
        <f>+Dati!B58</f>
        <v>Carrozzeria, autofficina, elettrauto</v>
      </c>
      <c r="C29" s="56">
        <v>1.0900000000000001</v>
      </c>
      <c r="D29" s="56">
        <v>1.41</v>
      </c>
      <c r="E29" s="53">
        <f>+Dati!H58</f>
        <v>0.5</v>
      </c>
      <c r="F29" s="57">
        <f t="shared" si="0"/>
        <v>1.25</v>
      </c>
      <c r="G29" s="101">
        <f>+Dati!G58</f>
        <v>300</v>
      </c>
      <c r="H29" s="58">
        <f t="shared" si="1"/>
        <v>375</v>
      </c>
      <c r="I29" s="166">
        <f t="shared" si="2"/>
        <v>4.1849587186497459</v>
      </c>
      <c r="J29" s="68"/>
      <c r="K29" s="64">
        <f t="shared" si="3"/>
        <v>1255.4876155949237</v>
      </c>
    </row>
    <row r="30" spans="1:11" x14ac:dyDescent="0.25">
      <c r="A30" s="48">
        <v>20</v>
      </c>
      <c r="B30" s="51" t="str">
        <f>+Dati!B59</f>
        <v>Attività industriali con capannoni di produzione</v>
      </c>
      <c r="C30" s="56">
        <v>0.38</v>
      </c>
      <c r="D30" s="56">
        <v>0.92</v>
      </c>
      <c r="E30" s="53">
        <f>+Dati!H59</f>
        <v>0.5</v>
      </c>
      <c r="F30" s="57">
        <f t="shared" si="0"/>
        <v>0.65</v>
      </c>
      <c r="G30" s="101">
        <f>+Dati!G59</f>
        <v>600</v>
      </c>
      <c r="H30" s="58">
        <f t="shared" si="1"/>
        <v>390</v>
      </c>
      <c r="I30" s="166">
        <f t="shared" si="2"/>
        <v>2.1761785336978678</v>
      </c>
      <c r="J30" s="68"/>
      <c r="K30" s="64">
        <f t="shared" si="3"/>
        <v>1305.7071202187208</v>
      </c>
    </row>
    <row r="31" spans="1:11" x14ac:dyDescent="0.25">
      <c r="A31" s="46">
        <v>21</v>
      </c>
      <c r="B31" s="51" t="str">
        <f>+Dati!B60</f>
        <v>Attività artigianali di produzione beni specifici</v>
      </c>
      <c r="C31" s="56">
        <v>0.55000000000000004</v>
      </c>
      <c r="D31" s="56">
        <v>1.0900000000000001</v>
      </c>
      <c r="E31" s="53">
        <f>+Dati!H60</f>
        <v>0.5</v>
      </c>
      <c r="F31" s="57">
        <f t="shared" si="0"/>
        <v>0.82000000000000006</v>
      </c>
      <c r="G31" s="101">
        <f>+Dati!G60</f>
        <v>300</v>
      </c>
      <c r="H31" s="58">
        <f t="shared" si="1"/>
        <v>246.00000000000003</v>
      </c>
      <c r="I31" s="166">
        <f t="shared" si="2"/>
        <v>2.7453329194342335</v>
      </c>
      <c r="J31" s="68"/>
      <c r="K31" s="64">
        <f t="shared" si="3"/>
        <v>823.59987583027009</v>
      </c>
    </row>
    <row r="32" spans="1:11" x14ac:dyDescent="0.25">
      <c r="A32" s="48">
        <v>22</v>
      </c>
      <c r="B32" s="51" t="str">
        <f>+Dati!B61</f>
        <v>Ristoranti, trattorie, osterie, pizzerie, mense, pub, birrerie</v>
      </c>
      <c r="C32" s="56">
        <v>5.57</v>
      </c>
      <c r="D32" s="56">
        <v>9.6300000000000008</v>
      </c>
      <c r="E32" s="53">
        <f>+Dati!H61</f>
        <v>0.5</v>
      </c>
      <c r="F32" s="57">
        <f t="shared" si="0"/>
        <v>7.6000000000000005</v>
      </c>
      <c r="G32" s="101">
        <f>+Dati!G61</f>
        <v>200</v>
      </c>
      <c r="H32" s="58">
        <f t="shared" si="1"/>
        <v>1520</v>
      </c>
      <c r="I32" s="166">
        <f t="shared" si="2"/>
        <v>25.444549009390457</v>
      </c>
      <c r="J32" s="68"/>
      <c r="K32" s="64">
        <f t="shared" si="3"/>
        <v>5088.9098018780915</v>
      </c>
    </row>
    <row r="33" spans="1:11" ht="15" customHeight="1" x14ac:dyDescent="0.25">
      <c r="A33" s="46"/>
      <c r="B33" s="51" t="str">
        <f>+Dati!B62</f>
        <v xml:space="preserve"> - idem utenze giornaliere</v>
      </c>
      <c r="C33" s="59">
        <f t="shared" ref="C33:D33" si="4">+C32*(1+$C$7)</f>
        <v>11.14</v>
      </c>
      <c r="D33" s="59">
        <f t="shared" si="4"/>
        <v>19.260000000000002</v>
      </c>
      <c r="E33" s="53">
        <f>+Dati!H62</f>
        <v>0.5</v>
      </c>
      <c r="F33" s="60">
        <f t="shared" si="0"/>
        <v>15.200000000000001</v>
      </c>
      <c r="G33" s="105">
        <f>+Dati!G62</f>
        <v>200</v>
      </c>
      <c r="H33" s="61">
        <f t="shared" si="1"/>
        <v>3040</v>
      </c>
      <c r="I33" s="166">
        <f t="shared" si="2"/>
        <v>50.889098018780913</v>
      </c>
      <c r="J33" s="68"/>
      <c r="K33" s="61">
        <f t="shared" si="3"/>
        <v>10177.819603756183</v>
      </c>
    </row>
    <row r="34" spans="1:11" x14ac:dyDescent="0.25">
      <c r="A34" s="46">
        <v>23</v>
      </c>
      <c r="B34" s="51" t="str">
        <f>+Dati!B63</f>
        <v>Mense, birrerie, amburgherie</v>
      </c>
      <c r="C34" s="56">
        <v>4.8499999999999996</v>
      </c>
      <c r="D34" s="56">
        <v>7.63</v>
      </c>
      <c r="E34" s="53">
        <f>+Dati!H63</f>
        <v>0.5</v>
      </c>
      <c r="F34" s="57">
        <f t="shared" si="0"/>
        <v>6.24</v>
      </c>
      <c r="G34" s="101">
        <f>+Dati!G63</f>
        <v>200</v>
      </c>
      <c r="H34" s="58">
        <f t="shared" si="1"/>
        <v>1248</v>
      </c>
      <c r="I34" s="166">
        <f t="shared" si="2"/>
        <v>20.891313923499535</v>
      </c>
      <c r="J34" s="68"/>
      <c r="K34" s="64">
        <f t="shared" si="3"/>
        <v>4178.2627846999067</v>
      </c>
    </row>
    <row r="35" spans="1:11" x14ac:dyDescent="0.25">
      <c r="A35" s="48">
        <v>24</v>
      </c>
      <c r="B35" s="51" t="str">
        <f>+Dati!B64</f>
        <v>Bar, caffè, pasticceria</v>
      </c>
      <c r="C35" s="56">
        <v>3.96</v>
      </c>
      <c r="D35" s="56">
        <v>6.29</v>
      </c>
      <c r="E35" s="53">
        <f>+Dati!H64</f>
        <v>0.5</v>
      </c>
      <c r="F35" s="57">
        <f t="shared" si="0"/>
        <v>5.125</v>
      </c>
      <c r="G35" s="101">
        <f>+Dati!G64</f>
        <v>100</v>
      </c>
      <c r="H35" s="58">
        <f t="shared" si="1"/>
        <v>512.5</v>
      </c>
      <c r="I35" s="166">
        <f t="shared" si="2"/>
        <v>17.15833074646396</v>
      </c>
      <c r="J35" s="68"/>
      <c r="K35" s="64">
        <f t="shared" si="3"/>
        <v>1715.833074646396</v>
      </c>
    </row>
    <row r="36" spans="1:11" x14ac:dyDescent="0.25">
      <c r="A36" s="46"/>
      <c r="B36" s="51" t="str">
        <f>+Dati!B65</f>
        <v xml:space="preserve"> - idem utenze giornaliere</v>
      </c>
      <c r="C36" s="59">
        <f t="shared" ref="C36:D36" si="5">+C35*(1+$C$7)</f>
        <v>7.92</v>
      </c>
      <c r="D36" s="59">
        <f t="shared" si="5"/>
        <v>12.58</v>
      </c>
      <c r="E36" s="53">
        <f>+Dati!H65</f>
        <v>0.5</v>
      </c>
      <c r="F36" s="60">
        <f t="shared" si="0"/>
        <v>10.25</v>
      </c>
      <c r="G36" s="102">
        <f>+Dati!G65</f>
        <v>15</v>
      </c>
      <c r="H36" s="61">
        <f t="shared" si="1"/>
        <v>153.75</v>
      </c>
      <c r="I36" s="166">
        <f t="shared" si="2"/>
        <v>34.316661492927921</v>
      </c>
      <c r="J36" s="68"/>
      <c r="K36" s="61">
        <f t="shared" si="3"/>
        <v>514.74992239391884</v>
      </c>
    </row>
    <row r="37" spans="1:11" ht="30" x14ac:dyDescent="0.25">
      <c r="A37" s="46">
        <v>25</v>
      </c>
      <c r="B37" s="51" t="str">
        <f>+Dati!B66</f>
        <v>Supermercato, pane e pasta, macelleria, salumi e formaggi, generi alimentari</v>
      </c>
      <c r="C37" s="56">
        <v>2.02</v>
      </c>
      <c r="D37" s="56">
        <v>2.76</v>
      </c>
      <c r="E37" s="53">
        <f>+Dati!H66</f>
        <v>0.5</v>
      </c>
      <c r="F37" s="57">
        <f t="shared" si="0"/>
        <v>2.3899999999999997</v>
      </c>
      <c r="G37" s="101">
        <f>+Dati!G66</f>
        <v>150</v>
      </c>
      <c r="H37" s="58">
        <f t="shared" si="1"/>
        <v>358.49999999999994</v>
      </c>
      <c r="I37" s="166">
        <f t="shared" si="2"/>
        <v>8.001641070058314</v>
      </c>
      <c r="J37" s="68"/>
      <c r="K37" s="64">
        <f t="shared" si="3"/>
        <v>1200.2461605087472</v>
      </c>
    </row>
    <row r="38" spans="1:11" x14ac:dyDescent="0.25">
      <c r="A38" s="48">
        <v>26</v>
      </c>
      <c r="B38" s="51" t="str">
        <f>+Dati!B67</f>
        <v xml:space="preserve">Plurilicenze alimentari e/o miste </v>
      </c>
      <c r="C38" s="56">
        <v>1.54</v>
      </c>
      <c r="D38" s="56">
        <v>2.61</v>
      </c>
      <c r="E38" s="53">
        <f>+Dati!H67</f>
        <v>0.5</v>
      </c>
      <c r="F38" s="57">
        <f t="shared" si="0"/>
        <v>2.0750000000000002</v>
      </c>
      <c r="G38" s="101">
        <f>+Dati!G67</f>
        <v>200</v>
      </c>
      <c r="H38" s="58">
        <f t="shared" si="1"/>
        <v>415.00000000000006</v>
      </c>
      <c r="I38" s="166">
        <f t="shared" si="2"/>
        <v>6.9470314729585789</v>
      </c>
      <c r="J38" s="68"/>
      <c r="K38" s="64">
        <f t="shared" si="3"/>
        <v>1389.4062945917158</v>
      </c>
    </row>
    <row r="39" spans="1:11" x14ac:dyDescent="0.25">
      <c r="A39" s="46">
        <v>27</v>
      </c>
      <c r="B39" s="51" t="str">
        <f>+Dati!B68</f>
        <v>Ortofrutta, pescherie, fiori e piante, pizza al taglio</v>
      </c>
      <c r="C39" s="56">
        <v>7.17</v>
      </c>
      <c r="D39" s="56">
        <v>11.29</v>
      </c>
      <c r="E39" s="53">
        <f>+Dati!H68</f>
        <v>0.5</v>
      </c>
      <c r="F39" s="57">
        <f t="shared" si="0"/>
        <v>9.23</v>
      </c>
      <c r="G39" s="101">
        <f>+Dati!G68</f>
        <v>100</v>
      </c>
      <c r="H39" s="58">
        <f t="shared" si="1"/>
        <v>923</v>
      </c>
      <c r="I39" s="166">
        <f t="shared" si="2"/>
        <v>30.901735178509728</v>
      </c>
      <c r="J39" s="68"/>
      <c r="K39" s="64">
        <f t="shared" si="3"/>
        <v>3090.173517850973</v>
      </c>
    </row>
    <row r="40" spans="1:11" x14ac:dyDescent="0.25">
      <c r="A40" s="48">
        <v>28</v>
      </c>
      <c r="B40" s="51" t="str">
        <f>+Dati!B69</f>
        <v>Ipermercati di generi misti</v>
      </c>
      <c r="C40" s="56">
        <v>1.56</v>
      </c>
      <c r="D40" s="56">
        <v>2.74</v>
      </c>
      <c r="E40" s="53">
        <f>+Dati!H69</f>
        <v>0.5</v>
      </c>
      <c r="F40" s="57">
        <f t="shared" si="0"/>
        <v>2.1500000000000004</v>
      </c>
      <c r="G40" s="101">
        <f>+Dati!G69</f>
        <v>100</v>
      </c>
      <c r="H40" s="58">
        <f t="shared" si="1"/>
        <v>215.00000000000003</v>
      </c>
      <c r="I40" s="166">
        <f t="shared" si="2"/>
        <v>7.1981289960775641</v>
      </c>
      <c r="J40" s="68"/>
      <c r="K40" s="64">
        <f t="shared" si="3"/>
        <v>719.81289960775644</v>
      </c>
    </row>
    <row r="41" spans="1:11" x14ac:dyDescent="0.25">
      <c r="A41" s="46">
        <v>29</v>
      </c>
      <c r="B41" s="51" t="str">
        <f>+Dati!B70</f>
        <v>Banchi di mercato genere alimentari</v>
      </c>
      <c r="C41" s="56">
        <v>3.5</v>
      </c>
      <c r="D41" s="56">
        <v>6.92</v>
      </c>
      <c r="E41" s="53">
        <f>+Dati!H70</f>
        <v>0.5</v>
      </c>
      <c r="F41" s="57">
        <f t="shared" si="0"/>
        <v>5.21</v>
      </c>
      <c r="G41" s="101">
        <f>+Dati!G70</f>
        <v>100</v>
      </c>
      <c r="H41" s="58">
        <f t="shared" si="1"/>
        <v>521</v>
      </c>
      <c r="I41" s="166">
        <f t="shared" si="2"/>
        <v>17.442907939332141</v>
      </c>
      <c r="J41" s="68"/>
      <c r="K41" s="64">
        <f t="shared" si="3"/>
        <v>1744.290793933214</v>
      </c>
    </row>
    <row r="42" spans="1:11" x14ac:dyDescent="0.25">
      <c r="A42" s="46"/>
      <c r="B42" s="51" t="str">
        <f>+Dati!B71</f>
        <v xml:space="preserve"> - idem utenze giornaliere</v>
      </c>
      <c r="C42" s="59">
        <f t="shared" ref="C42:D42" si="6">+C41*(1+$C$7)</f>
        <v>7</v>
      </c>
      <c r="D42" s="59">
        <f t="shared" si="6"/>
        <v>13.84</v>
      </c>
      <c r="E42" s="53">
        <f>+Dati!H71</f>
        <v>0.5</v>
      </c>
      <c r="F42" s="60">
        <f t="shared" si="0"/>
        <v>10.42</v>
      </c>
      <c r="G42" s="102">
        <f>+Dati!G71</f>
        <v>50</v>
      </c>
      <c r="H42" s="61">
        <f t="shared" si="1"/>
        <v>521</v>
      </c>
      <c r="I42" s="166">
        <f t="shared" si="2"/>
        <v>34.885815878664282</v>
      </c>
      <c r="J42" s="68"/>
      <c r="K42" s="61">
        <f t="shared" si="3"/>
        <v>1744.290793933214</v>
      </c>
    </row>
    <row r="43" spans="1:11" x14ac:dyDescent="0.25">
      <c r="A43" s="48">
        <v>30</v>
      </c>
      <c r="B43" s="51" t="str">
        <f>+Dati!B72</f>
        <v>Discoteche, night-club</v>
      </c>
      <c r="C43" s="56">
        <v>1.04</v>
      </c>
      <c r="D43" s="56">
        <v>1.91</v>
      </c>
      <c r="E43" s="53">
        <f>+Dati!H72</f>
        <v>0.5</v>
      </c>
      <c r="F43" s="57">
        <f t="shared" si="0"/>
        <v>1.4750000000000001</v>
      </c>
      <c r="G43" s="101">
        <f>+Dati!G72</f>
        <v>100</v>
      </c>
      <c r="H43" s="58">
        <f t="shared" si="1"/>
        <v>147.5</v>
      </c>
      <c r="I43" s="166">
        <f t="shared" si="2"/>
        <v>4.9382512880067004</v>
      </c>
      <c r="J43" s="68"/>
      <c r="K43" s="64">
        <f t="shared" si="3"/>
        <v>493.82512880067003</v>
      </c>
    </row>
    <row r="44" spans="1:11" ht="15.75" thickBot="1" x14ac:dyDescent="0.3">
      <c r="A44" s="8"/>
      <c r="B44" s="8"/>
      <c r="C44" s="8"/>
      <c r="D44" s="8"/>
      <c r="E44" s="8"/>
      <c r="F44" s="8"/>
      <c r="G44" s="95">
        <f>SUM(G10:G43)</f>
        <v>8165</v>
      </c>
      <c r="H44" s="49">
        <f>SUM(H10:H43)</f>
        <v>15819.25</v>
      </c>
      <c r="I44" s="65"/>
      <c r="J44" s="69"/>
      <c r="K44" s="66">
        <f>SUM(K10:K43)</f>
        <v>52962.326567999997</v>
      </c>
    </row>
    <row r="45" spans="1:11" x14ac:dyDescent="0.25">
      <c r="K45" s="94" t="str">
        <f>+IF(K44=C4,"Verificato","non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7" workbookViewId="0">
      <selection activeCell="D10" sqref="D10"/>
    </sheetView>
  </sheetViews>
  <sheetFormatPr defaultRowHeight="15" x14ac:dyDescent="0.25"/>
  <cols>
    <col min="1" max="1" width="4" customWidth="1"/>
    <col min="2" max="2" width="72.42578125" customWidth="1"/>
    <col min="3" max="3" width="12" bestFit="1" customWidth="1"/>
    <col min="9" max="9" width="10.5703125" bestFit="1" customWidth="1"/>
    <col min="10" max="10" width="2.85546875" customWidth="1"/>
    <col min="11" max="11" width="13.7109375" customWidth="1"/>
  </cols>
  <sheetData>
    <row r="1" spans="1:11" ht="26.25" x14ac:dyDescent="0.4">
      <c r="A1" s="7" t="s">
        <v>74</v>
      </c>
    </row>
    <row r="3" spans="1:11" ht="21" x14ac:dyDescent="0.35">
      <c r="A3" s="190" t="s">
        <v>72</v>
      </c>
      <c r="B3" s="191"/>
      <c r="C3" s="191"/>
      <c r="D3" s="191"/>
    </row>
    <row r="4" spans="1:11" x14ac:dyDescent="0.25">
      <c r="B4" s="70" t="s">
        <v>71</v>
      </c>
      <c r="C4" s="87">
        <f>+Dati!G18</f>
        <v>89622.504280000008</v>
      </c>
    </row>
    <row r="5" spans="1:11" x14ac:dyDescent="0.25">
      <c r="B5" s="70" t="s">
        <v>1</v>
      </c>
      <c r="C5" s="85">
        <f>+H44</f>
        <v>129720.6</v>
      </c>
    </row>
    <row r="6" spans="1:11" x14ac:dyDescent="0.25">
      <c r="B6" s="70" t="s">
        <v>70</v>
      </c>
      <c r="C6" s="93">
        <f>+C4/C5</f>
        <v>0.69088875845470965</v>
      </c>
    </row>
    <row r="7" spans="1:11" x14ac:dyDescent="0.25">
      <c r="B7" s="36" t="s">
        <v>92</v>
      </c>
      <c r="C7" s="154">
        <f>+Dati!D37</f>
        <v>1</v>
      </c>
    </row>
    <row r="8" spans="1:11" ht="15.75" thickBot="1" x14ac:dyDescent="0.3">
      <c r="B8" s="33"/>
      <c r="E8" s="71" t="s">
        <v>29</v>
      </c>
      <c r="G8" s="71"/>
      <c r="H8" s="71"/>
      <c r="I8" s="37"/>
      <c r="J8" s="37"/>
    </row>
    <row r="9" spans="1:11" ht="15.75" thickBot="1" x14ac:dyDescent="0.3">
      <c r="A9" s="72"/>
      <c r="B9" s="73" t="s">
        <v>31</v>
      </c>
      <c r="C9" s="74" t="s">
        <v>109</v>
      </c>
      <c r="D9" s="75" t="s">
        <v>110</v>
      </c>
      <c r="E9" s="76" t="s">
        <v>22</v>
      </c>
      <c r="F9" s="77" t="s">
        <v>69</v>
      </c>
      <c r="G9" s="88" t="s">
        <v>33</v>
      </c>
      <c r="H9" s="77" t="s">
        <v>96</v>
      </c>
      <c r="I9" s="77" t="s">
        <v>30</v>
      </c>
      <c r="J9" s="77"/>
      <c r="K9" s="78" t="s">
        <v>14</v>
      </c>
    </row>
    <row r="10" spans="1:11" x14ac:dyDescent="0.25">
      <c r="A10" s="79">
        <v>1</v>
      </c>
      <c r="B10" s="80" t="str">
        <f>+Dati!B39</f>
        <v>Musei, biblioteche, scuole, associazioni, luoghi di culto</v>
      </c>
      <c r="C10" s="81">
        <v>3.28</v>
      </c>
      <c r="D10" s="81">
        <v>5.5</v>
      </c>
      <c r="E10" s="82">
        <f>+Dati!H39</f>
        <v>0.5</v>
      </c>
      <c r="F10" s="47">
        <f>+C10+E10*(D10-C10)</f>
        <v>4.3899999999999997</v>
      </c>
      <c r="G10" s="89">
        <f>+Dati!G39</f>
        <v>200</v>
      </c>
      <c r="H10" s="83">
        <f>+F10*G10</f>
        <v>877.99999999999989</v>
      </c>
      <c r="I10" s="47">
        <f>+$C$6*F10</f>
        <v>3.0330016496161751</v>
      </c>
      <c r="J10" s="47"/>
      <c r="K10" s="1">
        <f>+G10*I10</f>
        <v>606.60032992323499</v>
      </c>
    </row>
    <row r="11" spans="1:11" x14ac:dyDescent="0.25">
      <c r="A11" s="84">
        <v>2</v>
      </c>
      <c r="B11" s="80" t="str">
        <f>+Dati!B40</f>
        <v>Cinematografi e teatri</v>
      </c>
      <c r="C11" s="81">
        <v>2.5</v>
      </c>
      <c r="D11" s="81">
        <v>3.5</v>
      </c>
      <c r="E11" s="82">
        <f>+Dati!H40</f>
        <v>0.5</v>
      </c>
      <c r="F11" s="47">
        <f t="shared" ref="F11:F43" si="0">+C11+E11*(D11-C11)</f>
        <v>3</v>
      </c>
      <c r="G11" s="89">
        <f>+Dati!G40</f>
        <v>400</v>
      </c>
      <c r="H11" s="83">
        <f t="shared" ref="H11:H43" si="1">+F11*G11</f>
        <v>1200</v>
      </c>
      <c r="I11" s="47">
        <f t="shared" ref="I11:I43" si="2">+$C$6*F11</f>
        <v>2.0726662753641287</v>
      </c>
      <c r="J11" s="47"/>
      <c r="K11" s="1">
        <f t="shared" ref="K11:K43" si="3">+G11*I11</f>
        <v>829.06651014565148</v>
      </c>
    </row>
    <row r="12" spans="1:11" x14ac:dyDescent="0.25">
      <c r="A12" s="79">
        <v>3</v>
      </c>
      <c r="B12" s="80" t="str">
        <f>+Dati!B41</f>
        <v>Autorimesse e magazzini senza alcuna vendita diretta</v>
      </c>
      <c r="C12" s="81">
        <v>4.2</v>
      </c>
      <c r="D12" s="81">
        <v>4.9000000000000004</v>
      </c>
      <c r="E12" s="82">
        <f>+Dati!H41</f>
        <v>0.5</v>
      </c>
      <c r="F12" s="47">
        <f t="shared" si="0"/>
        <v>4.5500000000000007</v>
      </c>
      <c r="G12" s="89">
        <f>+Dati!G41</f>
        <v>500</v>
      </c>
      <c r="H12" s="83">
        <f t="shared" si="1"/>
        <v>2275.0000000000005</v>
      </c>
      <c r="I12" s="47">
        <f t="shared" si="2"/>
        <v>3.1435438509689293</v>
      </c>
      <c r="J12" s="47"/>
      <c r="K12" s="1">
        <f t="shared" si="3"/>
        <v>1571.7719254844646</v>
      </c>
    </row>
    <row r="13" spans="1:11" x14ac:dyDescent="0.25">
      <c r="A13" s="84">
        <v>4</v>
      </c>
      <c r="B13" s="80" t="str">
        <f>+Dati!B42</f>
        <v>Campeggi, distributori carburanti, impianti sportivi</v>
      </c>
      <c r="C13" s="81">
        <v>6.25</v>
      </c>
      <c r="D13" s="81">
        <v>7.21</v>
      </c>
      <c r="E13" s="82">
        <f>+Dati!H42</f>
        <v>0.5</v>
      </c>
      <c r="F13" s="47">
        <f t="shared" si="0"/>
        <v>6.73</v>
      </c>
      <c r="G13" s="89">
        <f>+Dati!G42</f>
        <v>500</v>
      </c>
      <c r="H13" s="83">
        <f t="shared" si="1"/>
        <v>3365</v>
      </c>
      <c r="I13" s="47">
        <f t="shared" si="2"/>
        <v>4.6496813444001965</v>
      </c>
      <c r="J13" s="47"/>
      <c r="K13" s="1">
        <f t="shared" si="3"/>
        <v>2324.8406722000982</v>
      </c>
    </row>
    <row r="14" spans="1:11" x14ac:dyDescent="0.25">
      <c r="A14" s="79">
        <v>5</v>
      </c>
      <c r="B14" s="80" t="str">
        <f>+Dati!B43</f>
        <v>Stabilimenti balneari</v>
      </c>
      <c r="C14" s="81">
        <v>3.1</v>
      </c>
      <c r="D14" s="81">
        <v>5.22</v>
      </c>
      <c r="E14" s="82">
        <f>+Dati!H43</f>
        <v>0.5</v>
      </c>
      <c r="F14" s="47">
        <f t="shared" si="0"/>
        <v>4.16</v>
      </c>
      <c r="G14" s="89">
        <f>+Dati!G43</f>
        <v>200</v>
      </c>
      <c r="H14" s="83">
        <f t="shared" si="1"/>
        <v>832</v>
      </c>
      <c r="I14" s="47">
        <f t="shared" si="2"/>
        <v>2.8740972351715923</v>
      </c>
      <c r="J14" s="47"/>
      <c r="K14" s="1">
        <f t="shared" si="3"/>
        <v>574.8194470343185</v>
      </c>
    </row>
    <row r="15" spans="1:11" x14ac:dyDescent="0.25">
      <c r="A15" s="84">
        <v>6</v>
      </c>
      <c r="B15" s="80" t="str">
        <f>+Dati!B44</f>
        <v>Esposizioni, autosaloni</v>
      </c>
      <c r="C15" s="81">
        <v>2.82</v>
      </c>
      <c r="D15" s="81">
        <v>4.22</v>
      </c>
      <c r="E15" s="82">
        <f>+Dati!H44</f>
        <v>0.5</v>
      </c>
      <c r="F15" s="47">
        <f t="shared" si="0"/>
        <v>3.5199999999999996</v>
      </c>
      <c r="G15" s="89">
        <f>+Dati!G44</f>
        <v>200</v>
      </c>
      <c r="H15" s="83">
        <f t="shared" si="1"/>
        <v>703.99999999999989</v>
      </c>
      <c r="I15" s="47">
        <f t="shared" si="2"/>
        <v>2.4319284297605779</v>
      </c>
      <c r="J15" s="47"/>
      <c r="K15" s="1">
        <f t="shared" si="3"/>
        <v>486.38568595211558</v>
      </c>
    </row>
    <row r="16" spans="1:11" x14ac:dyDescent="0.25">
      <c r="A16" s="79">
        <v>7</v>
      </c>
      <c r="B16" s="80" t="str">
        <f>+Dati!B45</f>
        <v>Alberghi con ristorante</v>
      </c>
      <c r="C16" s="81">
        <v>9.85</v>
      </c>
      <c r="D16" s="81">
        <v>13.45</v>
      </c>
      <c r="E16" s="82">
        <f>+Dati!H45</f>
        <v>0.5</v>
      </c>
      <c r="F16" s="47">
        <f t="shared" si="0"/>
        <v>11.649999999999999</v>
      </c>
      <c r="G16" s="89">
        <f>+Dati!G45</f>
        <v>200</v>
      </c>
      <c r="H16" s="83">
        <f t="shared" si="1"/>
        <v>2329.9999999999995</v>
      </c>
      <c r="I16" s="47">
        <f t="shared" si="2"/>
        <v>8.0488540359973673</v>
      </c>
      <c r="J16" s="47"/>
      <c r="K16" s="1">
        <f t="shared" si="3"/>
        <v>1609.7708071994734</v>
      </c>
    </row>
    <row r="17" spans="1:11" x14ac:dyDescent="0.25">
      <c r="A17" s="84">
        <v>8</v>
      </c>
      <c r="B17" s="80" t="str">
        <f>+Dati!B46</f>
        <v>Alberghi senza ristorante</v>
      </c>
      <c r="C17" s="81">
        <v>7.76</v>
      </c>
      <c r="D17" s="81">
        <v>8.8800000000000008</v>
      </c>
      <c r="E17" s="82">
        <f>+Dati!H46</f>
        <v>0.5</v>
      </c>
      <c r="F17" s="47">
        <f t="shared" si="0"/>
        <v>8.32</v>
      </c>
      <c r="G17" s="89">
        <f>+Dati!G46</f>
        <v>200</v>
      </c>
      <c r="H17" s="83">
        <f t="shared" si="1"/>
        <v>1664</v>
      </c>
      <c r="I17" s="47">
        <f t="shared" si="2"/>
        <v>5.7481944703431846</v>
      </c>
      <c r="J17" s="47"/>
      <c r="K17" s="1">
        <f t="shared" si="3"/>
        <v>1149.638894068637</v>
      </c>
    </row>
    <row r="18" spans="1:11" x14ac:dyDescent="0.25">
      <c r="A18" s="79">
        <v>9</v>
      </c>
      <c r="B18" s="80" t="str">
        <f>+Dati!B47</f>
        <v>Case di cura e riposo</v>
      </c>
      <c r="C18" s="81">
        <v>8.1999999999999993</v>
      </c>
      <c r="D18" s="81">
        <v>10.220000000000001</v>
      </c>
      <c r="E18" s="82">
        <f>+Dati!H47</f>
        <v>0.5</v>
      </c>
      <c r="F18" s="47">
        <f t="shared" si="0"/>
        <v>9.2100000000000009</v>
      </c>
      <c r="G18" s="89">
        <f>+Dati!G47</f>
        <v>200</v>
      </c>
      <c r="H18" s="83">
        <f t="shared" si="1"/>
        <v>1842.0000000000002</v>
      </c>
      <c r="I18" s="47">
        <f t="shared" si="2"/>
        <v>6.3630854653678766</v>
      </c>
      <c r="J18" s="47"/>
      <c r="K18" s="1">
        <f t="shared" si="3"/>
        <v>1272.6170930735752</v>
      </c>
    </row>
    <row r="19" spans="1:11" x14ac:dyDescent="0.25">
      <c r="A19" s="84">
        <v>10</v>
      </c>
      <c r="B19" s="80" t="str">
        <f>+Dati!B48</f>
        <v>Ospedale</v>
      </c>
      <c r="C19" s="81">
        <v>8.81</v>
      </c>
      <c r="D19" s="81">
        <v>10.55</v>
      </c>
      <c r="E19" s="82">
        <f>+Dati!H48</f>
        <v>0.5</v>
      </c>
      <c r="F19" s="47">
        <f t="shared" si="0"/>
        <v>9.68</v>
      </c>
      <c r="G19" s="89">
        <f>+Dati!G48</f>
        <v>300</v>
      </c>
      <c r="H19" s="83">
        <f t="shared" si="1"/>
        <v>2904</v>
      </c>
      <c r="I19" s="47">
        <f t="shared" si="2"/>
        <v>6.6878031818415895</v>
      </c>
      <c r="J19" s="47"/>
      <c r="K19" s="1">
        <f t="shared" si="3"/>
        <v>2006.3409545524769</v>
      </c>
    </row>
    <row r="20" spans="1:11" x14ac:dyDescent="0.25">
      <c r="A20" s="79">
        <v>11</v>
      </c>
      <c r="B20" s="80" t="str">
        <f>+Dati!B49</f>
        <v>Uffici, agenzie, studi professionali</v>
      </c>
      <c r="C20" s="81">
        <v>8.7799999999999994</v>
      </c>
      <c r="D20" s="81">
        <v>12.45</v>
      </c>
      <c r="E20" s="82">
        <f>+Dati!H49</f>
        <v>0.5</v>
      </c>
      <c r="F20" s="47">
        <f t="shared" si="0"/>
        <v>10.614999999999998</v>
      </c>
      <c r="G20" s="89">
        <f>+Dati!G49</f>
        <v>400</v>
      </c>
      <c r="H20" s="83">
        <f t="shared" si="1"/>
        <v>4245.9999999999991</v>
      </c>
      <c r="I20" s="47">
        <f t="shared" si="2"/>
        <v>7.3337841709967417</v>
      </c>
      <c r="J20" s="47"/>
      <c r="K20" s="1">
        <f t="shared" si="3"/>
        <v>2933.5136683986966</v>
      </c>
    </row>
    <row r="21" spans="1:11" x14ac:dyDescent="0.25">
      <c r="A21" s="84">
        <v>12</v>
      </c>
      <c r="B21" s="80" t="str">
        <f>+Dati!B50</f>
        <v>Banche ed istituti di eredito</v>
      </c>
      <c r="C21" s="81">
        <v>4.5</v>
      </c>
      <c r="D21" s="81">
        <v>5.03</v>
      </c>
      <c r="E21" s="82">
        <f>+Dati!H50</f>
        <v>0.5</v>
      </c>
      <c r="F21" s="47">
        <f t="shared" si="0"/>
        <v>4.7650000000000006</v>
      </c>
      <c r="G21" s="89">
        <f>+Dati!G50</f>
        <v>250</v>
      </c>
      <c r="H21" s="83">
        <f t="shared" si="1"/>
        <v>1191.2500000000002</v>
      </c>
      <c r="I21" s="47">
        <f t="shared" si="2"/>
        <v>3.292084934036692</v>
      </c>
      <c r="J21" s="47"/>
      <c r="K21" s="1">
        <f t="shared" si="3"/>
        <v>823.02123350917304</v>
      </c>
    </row>
    <row r="22" spans="1:11" ht="15.75" customHeight="1" x14ac:dyDescent="0.25">
      <c r="A22" s="79">
        <v>13</v>
      </c>
      <c r="B22" s="80" t="str">
        <f>+Dati!B51</f>
        <v>Negozi abbigliamento, calzature, libreria, cartoleria, ferramenta, e altri beni durevoli</v>
      </c>
      <c r="C22" s="81">
        <v>8.15</v>
      </c>
      <c r="D22" s="81">
        <v>11.55</v>
      </c>
      <c r="E22" s="82">
        <f>+Dati!H51</f>
        <v>0.5</v>
      </c>
      <c r="F22" s="47">
        <f t="shared" si="0"/>
        <v>9.8500000000000014</v>
      </c>
      <c r="G22" s="89">
        <f>+Dati!G51</f>
        <v>300</v>
      </c>
      <c r="H22" s="83">
        <f t="shared" si="1"/>
        <v>2955.0000000000005</v>
      </c>
      <c r="I22" s="47">
        <f t="shared" si="2"/>
        <v>6.8052542707788914</v>
      </c>
      <c r="J22" s="47"/>
      <c r="K22" s="1">
        <f t="shared" si="3"/>
        <v>2041.5762812336675</v>
      </c>
    </row>
    <row r="23" spans="1:11" x14ac:dyDescent="0.25">
      <c r="A23" s="84">
        <v>14</v>
      </c>
      <c r="B23" s="80" t="str">
        <f>+Dati!B52</f>
        <v>edicola, farmacia, tabaccaio, plurilicenze</v>
      </c>
      <c r="C23" s="81">
        <v>9.08</v>
      </c>
      <c r="D23" s="81">
        <v>14.78</v>
      </c>
      <c r="E23" s="82">
        <f>+Dati!H52</f>
        <v>0.5</v>
      </c>
      <c r="F23" s="47">
        <f t="shared" si="0"/>
        <v>11.93</v>
      </c>
      <c r="G23" s="89">
        <f>+Dati!G52</f>
        <v>300</v>
      </c>
      <c r="H23" s="83">
        <f t="shared" si="1"/>
        <v>3579</v>
      </c>
      <c r="I23" s="47">
        <f t="shared" si="2"/>
        <v>8.2423028883646854</v>
      </c>
      <c r="J23" s="47"/>
      <c r="K23" s="1">
        <f t="shared" si="3"/>
        <v>2472.6908665094056</v>
      </c>
    </row>
    <row r="24" spans="1:11" ht="25.5" x14ac:dyDescent="0.25">
      <c r="A24" s="79">
        <v>15</v>
      </c>
      <c r="B24" s="80" t="str">
        <f>+Dati!B53</f>
        <v>Negozi particolari quali filatelia, tende e tessuti, tappeti, cappelli e ombrelli, antiquariato</v>
      </c>
      <c r="C24" s="81">
        <v>4.92</v>
      </c>
      <c r="D24" s="81">
        <v>6.81</v>
      </c>
      <c r="E24" s="82">
        <f>+Dati!H53</f>
        <v>0.5</v>
      </c>
      <c r="F24" s="47">
        <f t="shared" si="0"/>
        <v>5.8650000000000002</v>
      </c>
      <c r="G24" s="89">
        <f>+Dati!G53</f>
        <v>300</v>
      </c>
      <c r="H24" s="83">
        <f t="shared" si="1"/>
        <v>1759.5</v>
      </c>
      <c r="I24" s="47">
        <f t="shared" si="2"/>
        <v>4.0520625683368721</v>
      </c>
      <c r="J24" s="47"/>
      <c r="K24" s="1">
        <f t="shared" si="3"/>
        <v>1215.6187705010616</v>
      </c>
    </row>
    <row r="25" spans="1:11" x14ac:dyDescent="0.25">
      <c r="A25" s="84">
        <v>16</v>
      </c>
      <c r="B25" s="80" t="str">
        <f>+Dati!B54</f>
        <v xml:space="preserve">Banchi di mercato beni durevoli </v>
      </c>
      <c r="C25" s="81">
        <v>8.9</v>
      </c>
      <c r="D25" s="81">
        <v>14.58</v>
      </c>
      <c r="E25" s="82">
        <f>+Dati!H54</f>
        <v>0.5</v>
      </c>
      <c r="F25" s="47">
        <f t="shared" si="0"/>
        <v>11.74</v>
      </c>
      <c r="G25" s="89">
        <f>+Dati!G54</f>
        <v>200</v>
      </c>
      <c r="H25" s="83">
        <f t="shared" si="1"/>
        <v>2348</v>
      </c>
      <c r="I25" s="47">
        <f t="shared" si="2"/>
        <v>8.1110340242582915</v>
      </c>
      <c r="J25" s="47"/>
      <c r="K25" s="1">
        <f t="shared" si="3"/>
        <v>1622.2068048516583</v>
      </c>
    </row>
    <row r="26" spans="1:11" x14ac:dyDescent="0.25">
      <c r="A26" s="79"/>
      <c r="B26" s="103" t="str">
        <f>+Dati!B55</f>
        <v xml:space="preserve"> - idem utenze giornaliere</v>
      </c>
      <c r="C26" s="59">
        <f>+C25*(1+$C$7)</f>
        <v>17.8</v>
      </c>
      <c r="D26" s="59">
        <f>+D25*(1+$C$7)</f>
        <v>29.16</v>
      </c>
      <c r="E26" s="82">
        <f>+Dati!H55</f>
        <v>0.5</v>
      </c>
      <c r="F26" s="47">
        <f t="shared" ref="F26" si="4">+C26+E26*(D26-C26)</f>
        <v>23.48</v>
      </c>
      <c r="G26" s="89">
        <f>+Dati!G55</f>
        <v>100</v>
      </c>
      <c r="H26" s="83">
        <f t="shared" ref="H26" si="5">+F26*G26</f>
        <v>2348</v>
      </c>
      <c r="I26" s="104">
        <f t="shared" si="2"/>
        <v>16.222068048516583</v>
      </c>
      <c r="J26" s="47"/>
      <c r="K26" s="1">
        <f t="shared" ref="K26" si="6">+G26*I26</f>
        <v>1622.2068048516583</v>
      </c>
    </row>
    <row r="27" spans="1:11" x14ac:dyDescent="0.25">
      <c r="A27" s="79">
        <v>17</v>
      </c>
      <c r="B27" s="80" t="str">
        <f>+Dati!B56</f>
        <v>Attività artigianali tipo botteghe: Parrucchiere, barbiere, estetista</v>
      </c>
      <c r="C27" s="81">
        <v>8.9499999999999993</v>
      </c>
      <c r="D27" s="81">
        <v>12.12</v>
      </c>
      <c r="E27" s="82">
        <f>+Dati!H56</f>
        <v>0.5</v>
      </c>
      <c r="F27" s="47">
        <f t="shared" si="0"/>
        <v>10.535</v>
      </c>
      <c r="G27" s="89">
        <f>+Dati!G56</f>
        <v>400</v>
      </c>
      <c r="H27" s="83">
        <f t="shared" si="1"/>
        <v>4214</v>
      </c>
      <c r="I27" s="47">
        <f t="shared" si="2"/>
        <v>7.2785130703203667</v>
      </c>
      <c r="J27" s="47"/>
      <c r="K27" s="1">
        <f t="shared" si="3"/>
        <v>2911.4052281281465</v>
      </c>
    </row>
    <row r="28" spans="1:11" x14ac:dyDescent="0.25">
      <c r="A28" s="84">
        <v>18</v>
      </c>
      <c r="B28" s="80" t="str">
        <f>+Dati!B57</f>
        <v>Attività artigianali tipo botteghe: falegname, idraulico, fabbro, elettricista</v>
      </c>
      <c r="C28" s="81">
        <v>6.76</v>
      </c>
      <c r="D28" s="81">
        <v>8.48</v>
      </c>
      <c r="E28" s="82">
        <f>+Dati!H57</f>
        <v>0.5</v>
      </c>
      <c r="F28" s="47">
        <f t="shared" si="0"/>
        <v>7.62</v>
      </c>
      <c r="G28" s="89">
        <f>+Dati!G57</f>
        <v>300</v>
      </c>
      <c r="H28" s="83">
        <f t="shared" si="1"/>
        <v>2286</v>
      </c>
      <c r="I28" s="47">
        <f t="shared" si="2"/>
        <v>5.2645723394248876</v>
      </c>
      <c r="J28" s="47"/>
      <c r="K28" s="1">
        <f t="shared" si="3"/>
        <v>1579.3717018274663</v>
      </c>
    </row>
    <row r="29" spans="1:11" x14ac:dyDescent="0.25">
      <c r="A29" s="79">
        <v>19</v>
      </c>
      <c r="B29" s="80" t="str">
        <f>+Dati!B58</f>
        <v>Carrozzeria, autofficina, elettrauto</v>
      </c>
      <c r="C29" s="81">
        <v>8.9499999999999993</v>
      </c>
      <c r="D29" s="81">
        <v>11.55</v>
      </c>
      <c r="E29" s="82">
        <f>+Dati!H58</f>
        <v>0.5</v>
      </c>
      <c r="F29" s="47">
        <f t="shared" si="0"/>
        <v>10.25</v>
      </c>
      <c r="G29" s="89">
        <f>+Dati!G58</f>
        <v>300</v>
      </c>
      <c r="H29" s="83">
        <f t="shared" si="1"/>
        <v>3075</v>
      </c>
      <c r="I29" s="47">
        <f t="shared" si="2"/>
        <v>7.081609774160774</v>
      </c>
      <c r="J29" s="47"/>
      <c r="K29" s="1">
        <f t="shared" si="3"/>
        <v>2124.4829322482324</v>
      </c>
    </row>
    <row r="30" spans="1:11" x14ac:dyDescent="0.25">
      <c r="A30" s="84">
        <v>20</v>
      </c>
      <c r="B30" s="80" t="str">
        <f>+Dati!B59</f>
        <v>Attività industriali con capannoni di produzione</v>
      </c>
      <c r="C30" s="81">
        <v>3.13</v>
      </c>
      <c r="D30" s="81">
        <v>7.53</v>
      </c>
      <c r="E30" s="82">
        <f>+Dati!H59</f>
        <v>0.5</v>
      </c>
      <c r="F30" s="47">
        <f t="shared" si="0"/>
        <v>5.33</v>
      </c>
      <c r="G30" s="89">
        <f>+Dati!G59</f>
        <v>600</v>
      </c>
      <c r="H30" s="83">
        <f t="shared" si="1"/>
        <v>3198</v>
      </c>
      <c r="I30" s="47">
        <f t="shared" si="2"/>
        <v>3.6824370825636024</v>
      </c>
      <c r="J30" s="47"/>
      <c r="K30" s="1">
        <f t="shared" si="3"/>
        <v>2209.4622495381614</v>
      </c>
    </row>
    <row r="31" spans="1:11" x14ac:dyDescent="0.25">
      <c r="A31" s="79">
        <v>21</v>
      </c>
      <c r="B31" s="80" t="str">
        <f>+Dati!B60</f>
        <v>Attività artigianali di produzione beni specifici</v>
      </c>
      <c r="C31" s="81">
        <v>4.5</v>
      </c>
      <c r="D31" s="81">
        <v>8.91</v>
      </c>
      <c r="E31" s="82">
        <f>+Dati!H60</f>
        <v>0.5</v>
      </c>
      <c r="F31" s="47">
        <f t="shared" si="0"/>
        <v>6.7050000000000001</v>
      </c>
      <c r="G31" s="89">
        <f>+Dati!G60</f>
        <v>300</v>
      </c>
      <c r="H31" s="83">
        <f t="shared" si="1"/>
        <v>2011.5</v>
      </c>
      <c r="I31" s="47">
        <f t="shared" si="2"/>
        <v>4.6324091254388282</v>
      </c>
      <c r="J31" s="47"/>
      <c r="K31" s="1">
        <f t="shared" si="3"/>
        <v>1389.7227376316484</v>
      </c>
    </row>
    <row r="32" spans="1:11" x14ac:dyDescent="0.25">
      <c r="A32" s="84">
        <v>22</v>
      </c>
      <c r="B32" s="80" t="str">
        <f>+Dati!B61</f>
        <v>Ristoranti, trattorie, osterie, pizzerie, mense, pub, birrerie</v>
      </c>
      <c r="C32" s="81">
        <v>45.67</v>
      </c>
      <c r="D32" s="81">
        <v>78.97</v>
      </c>
      <c r="E32" s="82">
        <f>+Dati!H61</f>
        <v>0.5</v>
      </c>
      <c r="F32" s="47">
        <f t="shared" si="0"/>
        <v>62.32</v>
      </c>
      <c r="G32" s="89">
        <f>+Dati!G61</f>
        <v>200</v>
      </c>
      <c r="H32" s="83">
        <f t="shared" si="1"/>
        <v>12464</v>
      </c>
      <c r="I32" s="47">
        <f t="shared" si="2"/>
        <v>43.056187426897509</v>
      </c>
      <c r="J32" s="47"/>
      <c r="K32" s="1">
        <f t="shared" si="3"/>
        <v>8611.2374853795009</v>
      </c>
    </row>
    <row r="33" spans="1:11" x14ac:dyDescent="0.25">
      <c r="A33" s="79"/>
      <c r="B33" s="103" t="str">
        <f>+Dati!B62</f>
        <v xml:space="preserve"> - idem utenze giornaliere</v>
      </c>
      <c r="C33" s="59">
        <f>+C32*(1+$C$7)</f>
        <v>91.34</v>
      </c>
      <c r="D33" s="59">
        <f>+D32*(1+$C$7)</f>
        <v>157.94</v>
      </c>
      <c r="E33" s="82">
        <f>+Dati!H62</f>
        <v>0.5</v>
      </c>
      <c r="F33" s="47">
        <f t="shared" ref="F33" si="7">+C33+E33*(D33-C33)</f>
        <v>124.64</v>
      </c>
      <c r="G33" s="89">
        <f>+Dati!G62</f>
        <v>200</v>
      </c>
      <c r="H33" s="83">
        <f t="shared" ref="H33" si="8">+F33*G33</f>
        <v>24928</v>
      </c>
      <c r="I33" s="104">
        <f t="shared" si="2"/>
        <v>86.112374853795018</v>
      </c>
      <c r="J33" s="47"/>
      <c r="K33" s="1">
        <f t="shared" ref="K33" si="9">+G33*I33</f>
        <v>17222.474970759002</v>
      </c>
    </row>
    <row r="34" spans="1:11" x14ac:dyDescent="0.25">
      <c r="A34" s="79">
        <v>23</v>
      </c>
      <c r="B34" s="80" t="str">
        <f>+Dati!B63</f>
        <v>Mense, birrerie, amburgherie</v>
      </c>
      <c r="C34" s="81">
        <v>39.78</v>
      </c>
      <c r="D34" s="81">
        <v>62.55</v>
      </c>
      <c r="E34" s="82">
        <f>+Dati!H63</f>
        <v>0.5</v>
      </c>
      <c r="F34" s="47">
        <f t="shared" si="0"/>
        <v>51.164999999999999</v>
      </c>
      <c r="G34" s="89">
        <f>+Dati!G63</f>
        <v>200</v>
      </c>
      <c r="H34" s="83">
        <f t="shared" si="1"/>
        <v>10233</v>
      </c>
      <c r="I34" s="47">
        <f t="shared" si="2"/>
        <v>35.349323326335217</v>
      </c>
      <c r="J34" s="47"/>
      <c r="K34" s="1">
        <f t="shared" si="3"/>
        <v>7069.8646652670432</v>
      </c>
    </row>
    <row r="35" spans="1:11" x14ac:dyDescent="0.25">
      <c r="A35" s="84">
        <v>24</v>
      </c>
      <c r="B35" s="80" t="str">
        <f>+Dati!B64</f>
        <v>Bar, caffè, pasticceria</v>
      </c>
      <c r="C35" s="81">
        <v>32.44</v>
      </c>
      <c r="D35" s="81">
        <v>51.55</v>
      </c>
      <c r="E35" s="82">
        <f>+Dati!H64</f>
        <v>0.5</v>
      </c>
      <c r="F35" s="47">
        <f t="shared" si="0"/>
        <v>41.994999999999997</v>
      </c>
      <c r="G35" s="89">
        <f>+Dati!G64</f>
        <v>100</v>
      </c>
      <c r="H35" s="83">
        <f t="shared" si="1"/>
        <v>4199.5</v>
      </c>
      <c r="I35" s="47">
        <f t="shared" si="2"/>
        <v>29.013873411305529</v>
      </c>
      <c r="J35" s="47"/>
      <c r="K35" s="1">
        <f t="shared" si="3"/>
        <v>2901.3873411305531</v>
      </c>
    </row>
    <row r="36" spans="1:11" x14ac:dyDescent="0.25">
      <c r="A36" s="79"/>
      <c r="B36" s="103" t="str">
        <f>+Dati!B65</f>
        <v xml:space="preserve"> - idem utenze giornaliere</v>
      </c>
      <c r="C36" s="59">
        <f>+C35*(1+$C$7)</f>
        <v>64.88</v>
      </c>
      <c r="D36" s="59">
        <f>+D35*(1+$C$7)</f>
        <v>103.1</v>
      </c>
      <c r="E36" s="82">
        <f>+Dati!H65</f>
        <v>0.5</v>
      </c>
      <c r="F36" s="47">
        <f t="shared" ref="F36" si="10">+C36+E36*(D36-C36)</f>
        <v>83.99</v>
      </c>
      <c r="G36" s="89">
        <f>+Dati!G65</f>
        <v>15</v>
      </c>
      <c r="H36" s="83">
        <f t="shared" ref="H36" si="11">+F36*G36</f>
        <v>1259.8499999999999</v>
      </c>
      <c r="I36" s="104">
        <f t="shared" si="2"/>
        <v>58.027746822611057</v>
      </c>
      <c r="J36" s="47"/>
      <c r="K36" s="1">
        <f t="shared" ref="K36" si="12">+G36*I36</f>
        <v>870.41620233916581</v>
      </c>
    </row>
    <row r="37" spans="1:11" ht="14.25" customHeight="1" x14ac:dyDescent="0.25">
      <c r="A37" s="79">
        <v>25</v>
      </c>
      <c r="B37" s="80" t="str">
        <f>+Dati!B66</f>
        <v>Supermercato, pane e pasta, macelleria, salumi e formaggi, generi alimentari</v>
      </c>
      <c r="C37" s="81">
        <v>16.55</v>
      </c>
      <c r="D37" s="81">
        <v>22.67</v>
      </c>
      <c r="E37" s="82">
        <f>+Dati!H66</f>
        <v>0.5</v>
      </c>
      <c r="F37" s="47">
        <f t="shared" si="0"/>
        <v>19.61</v>
      </c>
      <c r="G37" s="89">
        <f>+Dati!G66</f>
        <v>150</v>
      </c>
      <c r="H37" s="83">
        <f t="shared" si="1"/>
        <v>2941.5</v>
      </c>
      <c r="I37" s="47">
        <f t="shared" si="2"/>
        <v>13.548328553296855</v>
      </c>
      <c r="J37" s="47"/>
      <c r="K37" s="1">
        <f t="shared" si="3"/>
        <v>2032.2492829945284</v>
      </c>
    </row>
    <row r="38" spans="1:11" x14ac:dyDescent="0.25">
      <c r="A38" s="84">
        <v>26</v>
      </c>
      <c r="B38" s="80" t="str">
        <f>+Dati!B67</f>
        <v xml:space="preserve">Plurilicenze alimentari e/o miste </v>
      </c>
      <c r="C38" s="81">
        <v>12.6</v>
      </c>
      <c r="D38" s="81">
        <v>21.4</v>
      </c>
      <c r="E38" s="82">
        <f>+Dati!H67</f>
        <v>0.5</v>
      </c>
      <c r="F38" s="47">
        <f t="shared" si="0"/>
        <v>17</v>
      </c>
      <c r="G38" s="89">
        <f>+Dati!G67</f>
        <v>200</v>
      </c>
      <c r="H38" s="83">
        <f t="shared" si="1"/>
        <v>3400</v>
      </c>
      <c r="I38" s="47">
        <f t="shared" si="2"/>
        <v>11.745108893730064</v>
      </c>
      <c r="J38" s="47"/>
      <c r="K38" s="1">
        <f t="shared" si="3"/>
        <v>2349.0217787460128</v>
      </c>
    </row>
    <row r="39" spans="1:11" x14ac:dyDescent="0.25">
      <c r="A39" s="79">
        <v>27</v>
      </c>
      <c r="B39" s="80" t="str">
        <f>+Dati!B68</f>
        <v>Ortofrutta, pescherie, fiori e piante, pizza al taglio</v>
      </c>
      <c r="C39" s="81">
        <v>58.76</v>
      </c>
      <c r="D39" s="81">
        <v>92.56</v>
      </c>
      <c r="E39" s="82">
        <f>+Dati!H68</f>
        <v>0.5</v>
      </c>
      <c r="F39" s="47">
        <f t="shared" si="0"/>
        <v>75.66</v>
      </c>
      <c r="G39" s="89">
        <f>+Dati!G68</f>
        <v>100</v>
      </c>
      <c r="H39" s="83">
        <f t="shared" si="1"/>
        <v>7566</v>
      </c>
      <c r="I39" s="47">
        <f t="shared" si="2"/>
        <v>52.272643464683327</v>
      </c>
      <c r="J39" s="47"/>
      <c r="K39" s="1">
        <f t="shared" si="3"/>
        <v>5227.2643464683324</v>
      </c>
    </row>
    <row r="40" spans="1:11" x14ac:dyDescent="0.25">
      <c r="A40" s="84">
        <v>28</v>
      </c>
      <c r="B40" s="80" t="str">
        <f>+Dati!B69</f>
        <v>Ipermercati di generi misti</v>
      </c>
      <c r="C40" s="81">
        <v>12.82</v>
      </c>
      <c r="D40" s="81">
        <v>22.45</v>
      </c>
      <c r="E40" s="82">
        <f>+Dati!H69</f>
        <v>0.5</v>
      </c>
      <c r="F40" s="47">
        <f t="shared" si="0"/>
        <v>17.634999999999998</v>
      </c>
      <c r="G40" s="89">
        <f>+Dati!G69</f>
        <v>100</v>
      </c>
      <c r="H40" s="83">
        <f t="shared" si="1"/>
        <v>1763.4999999999998</v>
      </c>
      <c r="I40" s="47">
        <f t="shared" si="2"/>
        <v>12.183823255348804</v>
      </c>
      <c r="J40" s="47"/>
      <c r="K40" s="1">
        <f t="shared" si="3"/>
        <v>1218.3823255348805</v>
      </c>
    </row>
    <row r="41" spans="1:11" x14ac:dyDescent="0.25">
      <c r="A41" s="79">
        <v>29</v>
      </c>
      <c r="B41" s="80" t="str">
        <f>+Dati!B70</f>
        <v>Banchi di mercato genere alimentari</v>
      </c>
      <c r="C41" s="81">
        <v>28.7</v>
      </c>
      <c r="D41" s="81">
        <v>56.78</v>
      </c>
      <c r="E41" s="82">
        <f>+Dati!H70</f>
        <v>0.5</v>
      </c>
      <c r="F41" s="47">
        <f t="shared" si="0"/>
        <v>42.74</v>
      </c>
      <c r="G41" s="89">
        <f>+Dati!G70</f>
        <v>100</v>
      </c>
      <c r="H41" s="83">
        <f t="shared" si="1"/>
        <v>4274</v>
      </c>
      <c r="I41" s="47">
        <f t="shared" si="2"/>
        <v>29.528585536354292</v>
      </c>
      <c r="J41" s="47"/>
      <c r="K41" s="1">
        <f t="shared" si="3"/>
        <v>2952.8585536354294</v>
      </c>
    </row>
    <row r="42" spans="1:11" x14ac:dyDescent="0.25">
      <c r="A42" s="79"/>
      <c r="B42" s="103" t="str">
        <f>+Dati!B71</f>
        <v xml:space="preserve"> - idem utenze giornaliere</v>
      </c>
      <c r="C42" s="59">
        <f>+C41*(1+$C$7)</f>
        <v>57.4</v>
      </c>
      <c r="D42" s="59">
        <f>+D41*(1+$C$7)</f>
        <v>113.56</v>
      </c>
      <c r="E42" s="82">
        <f>+Dati!H71</f>
        <v>0.5</v>
      </c>
      <c r="F42" s="47">
        <f t="shared" ref="F42" si="13">+C42+E42*(D42-C42)</f>
        <v>85.48</v>
      </c>
      <c r="G42" s="89">
        <f>+Dati!G71</f>
        <v>50</v>
      </c>
      <c r="H42" s="83">
        <f t="shared" ref="H42" si="14">+F42*G42</f>
        <v>4274</v>
      </c>
      <c r="I42" s="104">
        <f t="shared" si="2"/>
        <v>59.057171072708584</v>
      </c>
      <c r="J42" s="47"/>
      <c r="K42" s="1">
        <f t="shared" ref="K42" si="15">+G42*I42</f>
        <v>2952.8585536354294</v>
      </c>
    </row>
    <row r="43" spans="1:11" ht="15.75" thickBot="1" x14ac:dyDescent="0.3">
      <c r="A43" s="84">
        <v>30</v>
      </c>
      <c r="B43" s="80" t="str">
        <f>+Dati!B72</f>
        <v>Discoteche, night-club</v>
      </c>
      <c r="C43" s="81">
        <v>8.56</v>
      </c>
      <c r="D43" s="81">
        <v>15.68</v>
      </c>
      <c r="E43" s="82">
        <f>+Dati!H72</f>
        <v>0.5</v>
      </c>
      <c r="F43" s="47">
        <f t="shared" si="0"/>
        <v>12.120000000000001</v>
      </c>
      <c r="G43" s="89">
        <f>+Dati!G72</f>
        <v>100</v>
      </c>
      <c r="H43" s="83">
        <f t="shared" si="1"/>
        <v>1212</v>
      </c>
      <c r="I43" s="47">
        <f t="shared" si="2"/>
        <v>8.3735717524710811</v>
      </c>
      <c r="J43" s="47"/>
      <c r="K43" s="1">
        <f t="shared" si="3"/>
        <v>837.3571752471081</v>
      </c>
    </row>
    <row r="44" spans="1:11" ht="15.75" thickBot="1" x14ac:dyDescent="0.3">
      <c r="B44" s="62"/>
      <c r="G44" s="83">
        <f>SUM(G10:G43)</f>
        <v>8165</v>
      </c>
      <c r="H44" s="83">
        <f>SUM(H10:H43)</f>
        <v>129720.6</v>
      </c>
      <c r="K44" s="90">
        <f>SUM(K10:K43)</f>
        <v>89622.504279999994</v>
      </c>
    </row>
    <row r="45" spans="1:11" x14ac:dyDescent="0.25">
      <c r="B45" s="62"/>
      <c r="K45" s="94" t="str">
        <f>+IF(K44=C4,"Verificato","non verificato")</f>
        <v>Verificato</v>
      </c>
    </row>
    <row r="46" spans="1:11" x14ac:dyDescent="0.25">
      <c r="B46" s="62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Ud</vt:lpstr>
      <vt:lpstr>TFnd</vt:lpstr>
      <vt:lpstr>TVnd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2012-08-16T07:55:30Z</dcterms:created>
  <dcterms:modified xsi:type="dcterms:W3CDTF">2012-10-15T17:41:18Z</dcterms:modified>
</cp:coreProperties>
</file>